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a\Desktop\"/>
    </mc:Choice>
  </mc:AlternateContent>
  <bookViews>
    <workbookView xWindow="0" yWindow="0" windowWidth="20490" windowHeight="7485"/>
  </bookViews>
  <sheets>
    <sheet name="IB algemeen" sheetId="1" r:id="rId1"/>
    <sheet name="uitwerking LB " sheetId="2" r:id="rId2"/>
    <sheet name="uitwerking OB" sheetId="3" r:id="rId3"/>
    <sheet name="uitwerking VPB" sheetId="4" r:id="rId4"/>
    <sheet name="uitwerking WUO" sheetId="5" r:id="rId5"/>
  </sheets>
  <calcPr calcId="152511" concurrentCalc="0"/>
  <customWorkbookViews>
    <customWorkbookView name="TMM - Persoonlijke weergave" guid="{2CE46EC6-218F-4B05-A4A0-E849AB0E7666}" mergeInterval="0" personalView="1" maximized="1" xWindow="1" yWindow="1" windowWidth="1436" windowHeight="67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0" i="5" l="1"/>
  <c r="H21" i="5"/>
  <c r="H23" i="5"/>
  <c r="H48" i="5"/>
  <c r="G53" i="5"/>
  <c r="H53" i="5"/>
  <c r="H56" i="5"/>
  <c r="H59" i="5"/>
  <c r="H61" i="5"/>
  <c r="H62" i="5"/>
  <c r="E64" i="5"/>
  <c r="H64" i="5"/>
  <c r="H65" i="5"/>
  <c r="H68" i="5"/>
  <c r="C45" i="3"/>
  <c r="F14" i="2"/>
  <c r="D7" i="2"/>
  <c r="D8" i="2"/>
  <c r="C7" i="2"/>
  <c r="C9" i="2"/>
  <c r="D9" i="2"/>
  <c r="D10" i="2"/>
  <c r="D11" i="2"/>
  <c r="D12" i="2"/>
  <c r="D13" i="2"/>
  <c r="C10" i="2"/>
  <c r="C13" i="2"/>
  <c r="I78" i="1"/>
  <c r="G64" i="1"/>
  <c r="G71" i="1"/>
  <c r="G73" i="1"/>
  <c r="G76" i="1"/>
  <c r="G51" i="1"/>
  <c r="G45" i="1"/>
  <c r="F44" i="1"/>
  <c r="G32" i="1"/>
  <c r="I51" i="1"/>
  <c r="E18" i="1"/>
  <c r="E25" i="1"/>
  <c r="G30" i="1"/>
  <c r="D34" i="1"/>
  <c r="D36" i="1"/>
  <c r="G50" i="1"/>
</calcChain>
</file>

<file path=xl/sharedStrings.xml><?xml version="1.0" encoding="utf-8"?>
<sst xmlns="http://schemas.openxmlformats.org/spreadsheetml/2006/main" count="225" uniqueCount="214">
  <si>
    <t>Box 1</t>
  </si>
  <si>
    <t>Eigen woning forfait</t>
  </si>
  <si>
    <t>af: hypotheekrente</t>
  </si>
  <si>
    <t>Belastbare inkomsten uit eigen woning</t>
  </si>
  <si>
    <t>af: aftrekbare kosten van de geldlening</t>
  </si>
  <si>
    <t>Vraag 1</t>
  </si>
  <si>
    <t xml:space="preserve">Oude reeds bestaande lening </t>
  </si>
  <si>
    <t>Annuitaire deel</t>
  </si>
  <si>
    <t>Kosten voor de lening: notaris en makelaar</t>
  </si>
  <si>
    <t>tot 1 juni hoofdverblijf obv gegeven WOZ waarde</t>
  </si>
  <si>
    <t xml:space="preserve">Nieuwe lening vanaf 1 juni </t>
  </si>
  <si>
    <t>7/12 x 160.000 x 3%</t>
  </si>
  <si>
    <t>0,70% * 190.000* 5/12</t>
  </si>
  <si>
    <t>0,70% * 260.000 * 7/12</t>
  </si>
  <si>
    <t>Onderdeel 1 ( punten)</t>
  </si>
  <si>
    <t>verzamelinkomen</t>
  </si>
  <si>
    <t>totaal verzamelinkomen</t>
  </si>
  <si>
    <t>Persoonsgebonden aftrek</t>
  </si>
  <si>
    <t>Giften</t>
  </si>
  <si>
    <t>Vrijwilligerswerk</t>
  </si>
  <si>
    <t>art 6.36, 1</t>
  </si>
  <si>
    <t>art 6.36, 2</t>
  </si>
  <si>
    <t>af: drempel 1% verzamelinkomen</t>
  </si>
  <si>
    <t>Ziektekosten</t>
  </si>
  <si>
    <t>Premie niet aftrekbaar</t>
  </si>
  <si>
    <t>art 6.18, 1b</t>
  </si>
  <si>
    <t>Eigen risico niet aftrekbaar</t>
  </si>
  <si>
    <t>art 6.18, 1f</t>
  </si>
  <si>
    <t>Jaap</t>
  </si>
  <si>
    <t>bruto salaris Jaap</t>
  </si>
  <si>
    <t>Anna</t>
  </si>
  <si>
    <t>Kosten fysiotherapeut niet aftrekbaar</t>
  </si>
  <si>
    <t>Belastbaar inkomen uit werk en woning</t>
  </si>
  <si>
    <t>Box 3</t>
  </si>
  <si>
    <t>Bezittingen</t>
  </si>
  <si>
    <t>Obligaties</t>
  </si>
  <si>
    <t>art 5.3, 2.e</t>
  </si>
  <si>
    <t>Grond Texel</t>
  </si>
  <si>
    <t>art 5.3, 2.a</t>
  </si>
  <si>
    <t>Auto vrijgesteld</t>
  </si>
  <si>
    <t>art 5.3, 2.c</t>
  </si>
  <si>
    <t>Huis verhuurd (210.000 x 73%)</t>
  </si>
  <si>
    <t>art 5.20 lid 3 en 17a Ub</t>
  </si>
  <si>
    <t>totaal bezittingen</t>
  </si>
  <si>
    <t>Schulden</t>
  </si>
  <si>
    <t>Schuld verhuurd huis</t>
  </si>
  <si>
    <t>art 5.3, 3</t>
  </si>
  <si>
    <t>Af: drempel</t>
  </si>
  <si>
    <t>art 5.3, 3.f</t>
  </si>
  <si>
    <t>Totaal schulden</t>
  </si>
  <si>
    <t>Bezittingen min schulden</t>
  </si>
  <si>
    <t>art 5.3</t>
  </si>
  <si>
    <t>Af: heffingvrij vermogen</t>
  </si>
  <si>
    <t>art 5.5</t>
  </si>
  <si>
    <t>Rendementsgrondslag</t>
  </si>
  <si>
    <t>art. 3,80</t>
  </si>
  <si>
    <t>3.112lid 2</t>
  </si>
  <si>
    <t>na 1 juni staat de woning te koop</t>
  </si>
  <si>
    <t>0,00% * 190.000 * 7/12</t>
  </si>
  <si>
    <t>3,111lid2 en 3,112 lid4</t>
  </si>
  <si>
    <t>3,112lid 2</t>
  </si>
  <si>
    <t>art 3.111</t>
  </si>
  <si>
    <t>Autokostenvergoeding 0,19 ipv 0,25</t>
  </si>
  <si>
    <t>art 10bis.1, lid 3</t>
  </si>
  <si>
    <t xml:space="preserve">Eigen woning in box 1 </t>
  </si>
  <si>
    <t>Uitwerking tentamen FIS2 van 10 januari 2019</t>
  </si>
  <si>
    <t>nieuwe woning vanaf 1 juni hoofverblijf</t>
  </si>
  <si>
    <t>Onderdeel 2 (13 punten)</t>
  </si>
  <si>
    <t xml:space="preserve">Schuld eigen woning in box 1 </t>
  </si>
  <si>
    <t>Opgave loonbelasting tentamen FIS2 van 10 januari 2019 uitwerking</t>
  </si>
  <si>
    <t>Punten</t>
  </si>
  <si>
    <t>Brutoloon</t>
  </si>
  <si>
    <t xml:space="preserve"> art. 10</t>
  </si>
  <si>
    <t>Boeken gerichte vrijstelling</t>
  </si>
  <si>
    <t>art. 31a, lid 2d</t>
  </si>
  <si>
    <t>Vakantiegeld</t>
  </si>
  <si>
    <t>art. 11, lid r sub 1</t>
  </si>
  <si>
    <t>Belaste vergoeding</t>
  </si>
  <si>
    <t>art. 31, lid 4h</t>
  </si>
  <si>
    <t>Pensioenpremie</t>
  </si>
  <si>
    <t>art. 11, lid 1c</t>
  </si>
  <si>
    <t>Loonheffing</t>
  </si>
  <si>
    <t>art. 20a</t>
  </si>
  <si>
    <t>Reiskosten vrijgesteld</t>
  </si>
  <si>
    <t>art. 31a, lid 2a</t>
  </si>
  <si>
    <t>Bedrag vrije ruimte</t>
  </si>
  <si>
    <t>Tentamen FIS2 van 10 januari 2019 - Omzetbelasting</t>
  </si>
  <si>
    <t xml:space="preserve">Opgave </t>
  </si>
  <si>
    <t>Het zijn beiden ondernemers</t>
  </si>
  <si>
    <t xml:space="preserve">Onderhandelen is een dienst (art. 4) </t>
  </si>
  <si>
    <t xml:space="preserve">Hoofdregel B2B art 6 lid 1, </t>
  </si>
  <si>
    <t>Plaats is Duitsland (ook ogv art. 6-b: onroerende zaak) --&gt; Duitse btw</t>
  </si>
  <si>
    <t>Vraag 2</t>
  </si>
  <si>
    <r>
      <t>De levering van het nieuw gebouwde pand van Vastgoed BV aan de heer Peeters</t>
    </r>
    <r>
      <rPr>
        <b/>
        <u/>
        <sz val="11"/>
        <color rgb="FF000000"/>
        <rFont val="Calibri"/>
        <family val="2"/>
      </rPr>
      <t/>
    </r>
  </si>
  <si>
    <t>binnen twee jaar na ingebruikneming (nieuw pand)</t>
  </si>
  <si>
    <t xml:space="preserve">wel belast </t>
  </si>
  <si>
    <t xml:space="preserve">op grond van artikel 11-1-a-1 Wet OB 1968. </t>
  </si>
  <si>
    <t>btw op de factuur van Vastgoed aan de heer Peeters</t>
  </si>
  <si>
    <t>Vraag 3</t>
  </si>
  <si>
    <t>Verhuur begane grond aan PRIMA accountants</t>
  </si>
  <si>
    <t>op grond van artikel 11-1-b Wet OB 1968 vrijgesteld, maar</t>
  </si>
  <si>
    <t>er kan wel worden geopteerd voor een belaste verhuur ad art. 11-1b ten vijfde</t>
  </si>
  <si>
    <t>want PRIMA verricht &gt; 90% belaste prestaties</t>
  </si>
  <si>
    <t>samen verzoeken en huurovereenkomst overleggen bij Belastingdienst</t>
  </si>
  <si>
    <t>de omzetbelasting vwb de benedenverdieping  kan in aftrek worden gebracht</t>
  </si>
  <si>
    <t>Vraag 4</t>
  </si>
  <si>
    <t xml:space="preserve">Wonen op de tweede verdieping </t>
  </si>
  <si>
    <t>Woning behoort tot het privé-vermogen, de omzetbelasting kan niet in vooraftrek worden gebracht</t>
  </si>
  <si>
    <t>Vraag 5</t>
  </si>
  <si>
    <t>Verkoop van het gehele pand aan de verzekeringsmaatschappij</t>
  </si>
  <si>
    <t xml:space="preserve">Verkoop na twee jaar is vrijgesteld op grond van artikel 11-1-a Wet OB 1968. </t>
  </si>
  <si>
    <t xml:space="preserve">geen btw </t>
  </si>
  <si>
    <t>wel heffing van overdrachtsbelasting ogv hoofdregel art. 1 WBR</t>
  </si>
  <si>
    <t>geen verzoek om belaste levering (art. 11, 1.a.2 OB) mogelijk immers vrijgestelde prestaties</t>
  </si>
  <si>
    <t>er vindt een herziening plaats voor de eerste verdieping aangezien btw in aftrek is gebracht</t>
  </si>
  <si>
    <t>artikel 13 en 13a Uitvoeringsbeschikking Wet OB 1968</t>
  </si>
  <si>
    <t>de herziening wordt als volgt berekend:</t>
  </si>
  <si>
    <t>vooraftrek € 105.000</t>
  </si>
  <si>
    <t>herziening 7/10e deel van € 105.000 is € 73.500</t>
  </si>
  <si>
    <t>In een keer terugbetalen</t>
  </si>
  <si>
    <t>Artikel 13a, lid 2 Uitvoeringsbeschikking Wet OB 1968</t>
  </si>
  <si>
    <t>er vindt geen herziening plaats voor de eerste verdieping aangezien geen btw in aftrek is gebracht</t>
  </si>
  <si>
    <t>Uitwerking tentamen FIS2 van 10 januari 2019 onderdeel vennootschapsbelasting</t>
  </si>
  <si>
    <t>A</t>
  </si>
  <si>
    <t>Eindvermogen</t>
  </si>
  <si>
    <t>Af: beginvermogen</t>
  </si>
  <si>
    <t>Toename vermogen</t>
  </si>
  <si>
    <t>Af: kapitaalstortingen</t>
  </si>
  <si>
    <t>Uitgifte nominaal aandelenkapitaal</t>
  </si>
  <si>
    <t>Agio</t>
  </si>
  <si>
    <t>Verkapt dividend bedrijfspand</t>
  </si>
  <si>
    <t>Artikel 10 Wet Vpb</t>
  </si>
  <si>
    <t>Informeel kapitaal rente</t>
  </si>
  <si>
    <t>Bij: onttrekkingen</t>
  </si>
  <si>
    <t xml:space="preserve">Netto-dividend </t>
  </si>
  <si>
    <t xml:space="preserve">Dividendbelasting </t>
  </si>
  <si>
    <t>Winst in ruime zin</t>
  </si>
  <si>
    <t>Af: vrijgestelde winstbestanddelen</t>
  </si>
  <si>
    <t>Verkauf GmbH is een deelneming</t>
  </si>
  <si>
    <t>Liquidatieuitkering is aftrekbaar</t>
  </si>
  <si>
    <t>Artikel 13d Wet Vpb</t>
  </si>
  <si>
    <t>60.000 - 5.000 (= 25%) - 10.000 (dividend)</t>
  </si>
  <si>
    <t>Boete voor te hard rijden</t>
  </si>
  <si>
    <t>Artikel 8, lid 1 Wet Vpb en artikel 3.14 Wet IB</t>
  </si>
  <si>
    <t>Eten met opdrachtgevers</t>
  </si>
  <si>
    <t>Artikel 8, lid 5 Wet Vpb en artikel 3.15 Wet IB</t>
  </si>
  <si>
    <t>Fiscale winst tevens belastbare winst</t>
  </si>
  <si>
    <t>Te verrekenen verlies</t>
  </si>
  <si>
    <t>Artikel 20, lid 2 Wet Vpb</t>
  </si>
  <si>
    <t>Belastbaar bedrag</t>
  </si>
  <si>
    <t>Transport BV is geen deelneming want</t>
  </si>
  <si>
    <t>Artikel 13 Wet Vpb</t>
  </si>
  <si>
    <t>100 stuks van 4000 = 2,5%. Dus geen deelnemingsvrijstelling (art. 13)</t>
  </si>
  <si>
    <t>B</t>
  </si>
  <si>
    <t>Tarief</t>
  </si>
  <si>
    <t>Artikel 22 Wet Vpb</t>
  </si>
  <si>
    <t>20% x  200.000</t>
  </si>
  <si>
    <t>meerdere boven 200.000 tegen 25%</t>
  </si>
  <si>
    <t>Verschuldigd</t>
  </si>
  <si>
    <t>Antwoordindicatie tentamen FIS2 van 10 januari 2019 Winst uit onderneming</t>
  </si>
  <si>
    <t>Opgave 1</t>
  </si>
  <si>
    <t xml:space="preserve">Vermogensvergelijking </t>
  </si>
  <si>
    <t>Correctie's eindvermogen:</t>
  </si>
  <si>
    <t>2.</t>
  </si>
  <si>
    <t>De afschrijving is € 12.000</t>
  </si>
  <si>
    <t xml:space="preserve">De boekwaarde per 1-1 is € 300.000. </t>
  </si>
  <si>
    <t>Er mag tot € 305.000 worden afgeschreven. In</t>
  </si>
  <si>
    <t>2018 mag daarom slechts € 7.000 worden afgeschreven</t>
  </si>
  <si>
    <t>Afschrijving tlv de winst gebracht. Correctie derhalve</t>
  </si>
  <si>
    <t>+/+</t>
  </si>
  <si>
    <t>Er dient ook een onttrekking te worden genomen</t>
  </si>
  <si>
    <t>op grond van artikel 3.19 Wet IB01</t>
  </si>
  <si>
    <t>WOZ € 610.000 a 30% x 1,75%</t>
  </si>
  <si>
    <t>Gecorrigeerd eindvermogen</t>
  </si>
  <si>
    <t>Beginvermogen</t>
  </si>
  <si>
    <t>art 3.16 lid 4 wet IB</t>
  </si>
  <si>
    <t>Haar vergoeding lager dan € 5000 correctie</t>
  </si>
  <si>
    <t>3.</t>
  </si>
  <si>
    <t>Bijtelling auto art 3.20 lid 1</t>
  </si>
  <si>
    <t>geen administratie</t>
  </si>
  <si>
    <t>correctie meer winst 22% van € 28.000</t>
  </si>
  <si>
    <t>geluidsapparatuur</t>
  </si>
  <si>
    <t>toepassing art 3.54 wet IB</t>
  </si>
  <si>
    <t>Vervanginsvoornemen noemen lid 1</t>
  </si>
  <si>
    <t>lid 1 geluidsapparatuur vorming HIR van € 15.000 - € 7.600 = € 7.400</t>
  </si>
  <si>
    <t>Lid 3 HIR afboeken op aanschaf set boekwaarde nu € 24.600 (32.000 -/- 7.400),</t>
  </si>
  <si>
    <t>BW moet zijn € 7.600; voldaan boekwaarde-eis nl. € 24.600</t>
  </si>
  <si>
    <t>Correctie teveel afgeschreven:</t>
  </si>
  <si>
    <t xml:space="preserve">er is afgeschreven € 6.000, maar er mag maar 20% van € 22.600 </t>
  </si>
  <si>
    <t>worden afgeschreven is € 4.520 correctie derhalve van 6000 -4520</t>
  </si>
  <si>
    <t>KIA</t>
  </si>
  <si>
    <t>art 3.41</t>
  </si>
  <si>
    <t>bedrijfsmiddel toepassing KIA 28% op de aanschaf van € 32.000</t>
  </si>
  <si>
    <t>Op verzoek zonder aftrek HIR</t>
  </si>
  <si>
    <t>DIB art 3.45 is 28% van € 15.000</t>
  </si>
  <si>
    <t>Winst voor FOR</t>
  </si>
  <si>
    <t>1.1</t>
  </si>
  <si>
    <t>FOR voldoet aan het urencriterium</t>
  </si>
  <si>
    <t>art 3.67 jo 3.68 wet IB</t>
  </si>
  <si>
    <t>lid 1 9,44% of max € 8.775</t>
  </si>
  <si>
    <t>Maar art 3.68 lid 1</t>
  </si>
  <si>
    <t>afname FOR derhalve bijtelling 3.70 lid 1 sub a IB01</t>
  </si>
  <si>
    <t>Winst voor ondernemersaftrek</t>
  </si>
  <si>
    <t>art 3.76</t>
  </si>
  <si>
    <t>zelfstandigenaftrek</t>
  </si>
  <si>
    <t>MWA art 3.78 wet IB</t>
  </si>
  <si>
    <t>960 uur meewerken partner 2% aftrek</t>
  </si>
  <si>
    <t>MKB winstvrijstelling 3.79a IB01</t>
  </si>
  <si>
    <t>Belaste winst uit onderneming</t>
  </si>
  <si>
    <t>art 3.128 wet IB</t>
  </si>
  <si>
    <t>Afstorten lijfrente is aftrekbaar</t>
  </si>
  <si>
    <t>Totaal punten</t>
  </si>
  <si>
    <t>Volgens artikel 3.30a lid 3 sub b IB01 is de bodem-</t>
  </si>
  <si>
    <t xml:space="preserve">waarde 1/2 *610.000 = € 305.000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</si>
</sst>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€&quot;\ #,##0;[Red]&quot;€&quot;\ \-#,##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_-;_-@_-"/>
    <numFmt numFmtId="165" formatCode="_-* #,##0.00_-;_-* #,##0.00\-;_-* &quot;-&quot;??_-;_-@_-"/>
    <numFmt numFmtId="166" formatCode="_-* #,##0_-;_-* #,##0\-;_-* &quot;-&quot;??_-;_-@_-"/>
    <numFmt numFmtId="167" formatCode="[$-413]d/mmm;@"/>
    <numFmt numFmtId="168" formatCode="_ &quot;€&quot;\ * #,##0_ ;_ &quot;€&quot;\ * \-#,##0_ ;_ &quot;€&quot;\ * &quot;-&quot;??_ ;_ @_ "/>
    <numFmt numFmtId="169" formatCode="_ * #,##0.0_ ;_ * \-#,##0.0_ ;_ * &quot;-&quot;??_ ;_ @_ "/>
    <numFmt numFmtId="170" formatCode="&quot;€&quot;\ #,##0_-"/>
    <numFmt numFmtId="171" formatCode="_ * #,##0_ ;_ * \-#,##0_ ;_ * &quot;-&quot;??_ ;_ @_ "/>
    <numFmt numFmtId="172" formatCode="_-&quot;€&quot;\ * #,##0_-;_-&quot;€&quot;\ * #,##0\-;_-&quot;€&quot;\ * &quot;-&quot;_-;_-@_-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u/>
      <sz val="11"/>
      <color rgb="FF000000"/>
      <name val="Calibri"/>
      <family val="2"/>
    </font>
    <font>
      <b/>
      <i/>
      <sz val="11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3" fontId="0" fillId="0" borderId="0" xfId="0" applyNumberFormat="1"/>
    <xf numFmtId="3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2" fillId="0" borderId="0" xfId="0" applyNumberFormat="1" applyFont="1"/>
    <xf numFmtId="3" fontId="7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164" fontId="0" fillId="0" borderId="0" xfId="0" applyNumberFormat="1"/>
    <xf numFmtId="3" fontId="7" fillId="0" borderId="1" xfId="0" applyNumberFormat="1" applyFont="1" applyBorder="1"/>
    <xf numFmtId="0" fontId="8" fillId="0" borderId="0" xfId="0" applyFont="1" applyBorder="1"/>
    <xf numFmtId="166" fontId="7" fillId="0" borderId="0" xfId="1" applyNumberFormat="1" applyFont="1"/>
    <xf numFmtId="0" fontId="3" fillId="0" borderId="0" xfId="0" applyFont="1"/>
    <xf numFmtId="3" fontId="0" fillId="0" borderId="1" xfId="0" applyNumberFormat="1" applyBorder="1"/>
    <xf numFmtId="16" fontId="0" fillId="0" borderId="0" xfId="0" applyNumberFormat="1"/>
    <xf numFmtId="167" fontId="0" fillId="0" borderId="0" xfId="0" applyNumberFormat="1"/>
    <xf numFmtId="3" fontId="0" fillId="0" borderId="0" xfId="0" applyNumberFormat="1" applyBorder="1"/>
    <xf numFmtId="3" fontId="0" fillId="0" borderId="3" xfId="0" applyNumberFormat="1" applyBorder="1"/>
    <xf numFmtId="3" fontId="2" fillId="0" borderId="1" xfId="0" applyNumberFormat="1" applyFont="1" applyBorder="1"/>
    <xf numFmtId="0" fontId="11" fillId="0" borderId="0" xfId="0" applyFont="1"/>
    <xf numFmtId="0" fontId="12" fillId="0" borderId="0" xfId="0" applyFont="1"/>
    <xf numFmtId="9" fontId="7" fillId="0" borderId="0" xfId="0" applyNumberFormat="1" applyFont="1"/>
    <xf numFmtId="166" fontId="3" fillId="0" borderId="0" xfId="1" applyNumberFormat="1" applyFont="1"/>
    <xf numFmtId="3" fontId="7" fillId="0" borderId="2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12" fillId="0" borderId="0" xfId="0" applyNumberFormat="1" applyFont="1"/>
    <xf numFmtId="44" fontId="12" fillId="0" borderId="0" xfId="2" applyFont="1"/>
    <xf numFmtId="168" fontId="12" fillId="0" borderId="0" xfId="2" applyNumberFormat="1" applyFont="1"/>
    <xf numFmtId="44" fontId="12" fillId="0" borderId="1" xfId="2" applyFont="1" applyBorder="1"/>
    <xf numFmtId="168" fontId="12" fillId="0" borderId="1" xfId="2" applyNumberFormat="1" applyFont="1" applyBorder="1"/>
    <xf numFmtId="168" fontId="12" fillId="0" borderId="2" xfId="2" applyNumberFormat="1" applyFont="1" applyBorder="1"/>
    <xf numFmtId="44" fontId="12" fillId="0" borderId="0" xfId="2" applyFont="1" applyBorder="1"/>
    <xf numFmtId="168" fontId="12" fillId="0" borderId="0" xfId="2" applyNumberFormat="1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1" xfId="0" applyFont="1" applyBorder="1"/>
    <xf numFmtId="0" fontId="14" fillId="0" borderId="3" xfId="0" applyFont="1" applyBorder="1"/>
    <xf numFmtId="3" fontId="2" fillId="0" borderId="0" xfId="0" applyNumberFormat="1" applyFont="1" applyBorder="1"/>
    <xf numFmtId="3" fontId="7" fillId="0" borderId="0" xfId="0" applyNumberFormat="1" applyFont="1" applyBorder="1"/>
    <xf numFmtId="3" fontId="3" fillId="0" borderId="0" xfId="0" applyNumberFormat="1" applyFont="1" applyBorder="1"/>
    <xf numFmtId="43" fontId="0" fillId="0" borderId="0" xfId="1" applyNumberFormat="1" applyFont="1"/>
    <xf numFmtId="43" fontId="0" fillId="0" borderId="1" xfId="1" applyNumberFormat="1" applyFont="1" applyBorder="1"/>
    <xf numFmtId="43" fontId="0" fillId="0" borderId="0" xfId="1" applyNumberFormat="1" applyFont="1" applyBorder="1"/>
    <xf numFmtId="43" fontId="0" fillId="0" borderId="2" xfId="1" applyNumberFormat="1" applyFont="1" applyBorder="1"/>
    <xf numFmtId="43" fontId="14" fillId="0" borderId="4" xfId="1" applyNumberFormat="1" applyFont="1" applyBorder="1"/>
    <xf numFmtId="0" fontId="15" fillId="0" borderId="0" xfId="0" applyFont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0" xfId="0" applyFont="1" applyFill="1" applyBorder="1"/>
    <xf numFmtId="169" fontId="20" fillId="0" borderId="0" xfId="1" applyNumberFormat="1" applyFont="1" applyFill="1" applyBorder="1"/>
    <xf numFmtId="0" fontId="23" fillId="0" borderId="0" xfId="0" applyFont="1" applyFill="1" applyBorder="1"/>
    <xf numFmtId="0" fontId="20" fillId="0" borderId="2" xfId="0" applyFont="1" applyFill="1" applyBorder="1"/>
    <xf numFmtId="170" fontId="0" fillId="0" borderId="0" xfId="0" applyNumberFormat="1"/>
    <xf numFmtId="0" fontId="2" fillId="0" borderId="0" xfId="0" applyFont="1" applyAlignment="1">
      <alignment horizontal="center"/>
    </xf>
    <xf numFmtId="171" fontId="0" fillId="0" borderId="0" xfId="1" applyNumberFormat="1" applyFont="1"/>
    <xf numFmtId="171" fontId="0" fillId="0" borderId="1" xfId="1" applyNumberFormat="1" applyFont="1" applyBorder="1"/>
    <xf numFmtId="171" fontId="0" fillId="0" borderId="2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2" fontId="0" fillId="0" borderId="0" xfId="0" applyNumberFormat="1"/>
    <xf numFmtId="0" fontId="0" fillId="0" borderId="0" xfId="0" applyFont="1"/>
    <xf numFmtId="0" fontId="24" fillId="0" borderId="0" xfId="0" applyFont="1"/>
    <xf numFmtId="0" fontId="13" fillId="0" borderId="0" xfId="0" applyFont="1"/>
    <xf numFmtId="172" fontId="0" fillId="0" borderId="0" xfId="0" applyNumberFormat="1" applyFont="1"/>
    <xf numFmtId="172" fontId="15" fillId="0" borderId="0" xfId="0" applyNumberFormat="1" applyFont="1"/>
    <xf numFmtId="0" fontId="0" fillId="0" borderId="0" xfId="0" quotePrefix="1" applyAlignment="1">
      <alignment horizontal="right"/>
    </xf>
    <xf numFmtId="172" fontId="13" fillId="0" borderId="0" xfId="0" applyNumberFormat="1" applyFont="1"/>
    <xf numFmtId="0" fontId="0" fillId="0" borderId="0" xfId="0" quotePrefix="1" applyFont="1" applyAlignment="1">
      <alignment horizontal="right"/>
    </xf>
    <xf numFmtId="172" fontId="0" fillId="0" borderId="5" xfId="0" applyNumberFormat="1" applyFont="1" applyBorder="1"/>
    <xf numFmtId="172" fontId="0" fillId="0" borderId="0" xfId="0" applyNumberFormat="1" applyFont="1" applyBorder="1"/>
    <xf numFmtId="6" fontId="0" fillId="0" borderId="0" xfId="0" applyNumberFormat="1" applyFont="1"/>
    <xf numFmtId="6" fontId="15" fillId="0" borderId="0" xfId="0" applyNumberFormat="1" applyFont="1"/>
    <xf numFmtId="172" fontId="15" fillId="0" borderId="5" xfId="0" applyNumberFormat="1" applyFont="1" applyBorder="1"/>
    <xf numFmtId="172" fontId="15" fillId="0" borderId="0" xfId="0" applyNumberFormat="1" applyFont="1" applyBorder="1"/>
    <xf numFmtId="172" fontId="13" fillId="0" borderId="0" xfId="0" applyNumberFormat="1" applyFont="1" applyBorder="1"/>
    <xf numFmtId="0" fontId="13" fillId="0" borderId="0" xfId="0" quotePrefix="1" applyFont="1" applyAlignment="1">
      <alignment horizontal="right"/>
    </xf>
    <xf numFmtId="172" fontId="15" fillId="0" borderId="0" xfId="0" quotePrefix="1" applyNumberFormat="1" applyFont="1" applyAlignment="1">
      <alignment horizontal="right"/>
    </xf>
    <xf numFmtId="9" fontId="15" fillId="0" borderId="0" xfId="0" applyNumberFormat="1" applyFont="1"/>
    <xf numFmtId="172" fontId="0" fillId="0" borderId="2" xfId="0" applyNumberFormat="1" applyBorder="1"/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A22" zoomScale="90" zoomScaleNormal="90" workbookViewId="0">
      <selection activeCell="A94" sqref="A94"/>
    </sheetView>
  </sheetViews>
  <sheetFormatPr defaultRowHeight="12.75" x14ac:dyDescent="0.2"/>
  <cols>
    <col min="1" max="1" width="64.85546875" bestFit="1" customWidth="1"/>
    <col min="2" max="2" width="12.28515625" bestFit="1" customWidth="1"/>
    <col min="3" max="3" width="9.5703125" bestFit="1" customWidth="1"/>
    <col min="4" max="4" width="9.140625" bestFit="1" customWidth="1"/>
    <col min="5" max="5" width="11.85546875" bestFit="1" customWidth="1"/>
    <col min="6" max="6" width="10.7109375" bestFit="1" customWidth="1"/>
    <col min="7" max="7" width="12.42578125" bestFit="1" customWidth="1"/>
    <col min="8" max="8" width="22.7109375" customWidth="1"/>
    <col min="9" max="10" width="9.140625" style="1"/>
    <col min="13" max="13" width="9.140625" style="1"/>
  </cols>
  <sheetData>
    <row r="1" spans="1:13" x14ac:dyDescent="0.2">
      <c r="A1" s="15" t="s">
        <v>65</v>
      </c>
    </row>
    <row r="3" spans="1:13" x14ac:dyDescent="0.2">
      <c r="A3" s="1" t="s">
        <v>14</v>
      </c>
    </row>
    <row r="4" spans="1:13" x14ac:dyDescent="0.2">
      <c r="A4" s="1"/>
    </row>
    <row r="5" spans="1:13" x14ac:dyDescent="0.2">
      <c r="A5" s="8" t="s">
        <v>5</v>
      </c>
    </row>
    <row r="6" spans="1:13" x14ac:dyDescent="0.2">
      <c r="A6" s="1"/>
    </row>
    <row r="7" spans="1:13" x14ac:dyDescent="0.2">
      <c r="A7" s="1" t="s">
        <v>0</v>
      </c>
      <c r="F7" s="2"/>
      <c r="G7" s="2"/>
      <c r="H7" s="2"/>
      <c r="I7" s="9"/>
      <c r="J7" s="9"/>
    </row>
    <row r="8" spans="1:13" x14ac:dyDescent="0.2">
      <c r="F8" s="2"/>
      <c r="G8" s="2"/>
      <c r="H8" s="2"/>
      <c r="I8" s="9"/>
      <c r="J8" s="9"/>
    </row>
    <row r="9" spans="1:13" x14ac:dyDescent="0.2">
      <c r="A9" s="1" t="s">
        <v>28</v>
      </c>
      <c r="F9" s="2"/>
      <c r="G9" s="2"/>
      <c r="H9" s="2"/>
      <c r="I9" s="9"/>
      <c r="J9" s="9"/>
    </row>
    <row r="10" spans="1:13" x14ac:dyDescent="0.2">
      <c r="F10" s="2"/>
      <c r="G10" s="2"/>
      <c r="H10" s="2"/>
      <c r="I10" s="9"/>
      <c r="J10" s="9"/>
    </row>
    <row r="11" spans="1:13" x14ac:dyDescent="0.2">
      <c r="A11" s="7" t="s">
        <v>29</v>
      </c>
      <c r="F11" s="2"/>
      <c r="G11" s="33">
        <v>85000</v>
      </c>
      <c r="H11" s="10" t="s">
        <v>55</v>
      </c>
      <c r="I11" s="9">
        <v>1</v>
      </c>
      <c r="J11" s="9"/>
    </row>
    <row r="13" spans="1:13" x14ac:dyDescent="0.2">
      <c r="A13" s="1" t="s">
        <v>1</v>
      </c>
      <c r="B13" s="7"/>
      <c r="C13" s="7"/>
      <c r="D13" s="7"/>
      <c r="E13" s="7"/>
      <c r="F13" s="10"/>
      <c r="G13" s="10"/>
      <c r="H13" s="10"/>
      <c r="I13" s="9"/>
    </row>
    <row r="14" spans="1:13" x14ac:dyDescent="0.2">
      <c r="A14" s="7" t="s">
        <v>9</v>
      </c>
      <c r="B14" s="7" t="s">
        <v>12</v>
      </c>
      <c r="C14" s="7"/>
      <c r="D14" s="7"/>
      <c r="E14" s="33">
        <v>554</v>
      </c>
      <c r="F14" s="7"/>
      <c r="G14" s="10"/>
      <c r="H14" s="10" t="s">
        <v>56</v>
      </c>
      <c r="I14" s="9">
        <v>2</v>
      </c>
    </row>
    <row r="15" spans="1:13" s="24" customFormat="1" x14ac:dyDescent="0.2">
      <c r="A15" s="7" t="s">
        <v>57</v>
      </c>
      <c r="B15" s="7" t="s">
        <v>58</v>
      </c>
      <c r="C15" s="7"/>
      <c r="D15" s="7"/>
      <c r="E15" s="33">
        <v>0</v>
      </c>
      <c r="F15" s="7"/>
      <c r="G15" s="10"/>
      <c r="H15" s="10" t="s">
        <v>59</v>
      </c>
      <c r="I15" s="9">
        <v>2</v>
      </c>
      <c r="J15" s="25"/>
      <c r="M15" s="25"/>
    </row>
    <row r="16" spans="1:13" x14ac:dyDescent="0.2">
      <c r="A16" s="7"/>
      <c r="B16" s="7"/>
      <c r="C16" s="7"/>
      <c r="D16" s="7"/>
      <c r="E16" s="7"/>
      <c r="F16" s="7"/>
      <c r="G16" s="7"/>
      <c r="H16" s="7"/>
    </row>
    <row r="17" spans="1:10" x14ac:dyDescent="0.2">
      <c r="A17" s="7" t="s">
        <v>66</v>
      </c>
      <c r="B17" s="7" t="s">
        <v>13</v>
      </c>
      <c r="C17" s="7"/>
      <c r="D17" s="7"/>
      <c r="E17" s="35">
        <v>1061</v>
      </c>
      <c r="F17" s="7"/>
      <c r="G17" s="10"/>
      <c r="H17" s="10" t="s">
        <v>60</v>
      </c>
      <c r="I17" s="9">
        <v>2</v>
      </c>
    </row>
    <row r="18" spans="1:10" x14ac:dyDescent="0.2">
      <c r="A18" s="7"/>
      <c r="B18" s="7"/>
      <c r="C18" s="7"/>
      <c r="D18" s="7"/>
      <c r="E18" s="33">
        <f>SUM(E14:E17)</f>
        <v>1615</v>
      </c>
      <c r="F18" s="10"/>
      <c r="G18" s="10"/>
      <c r="H18" s="10"/>
      <c r="I18" s="9"/>
    </row>
    <row r="19" spans="1:10" x14ac:dyDescent="0.2">
      <c r="A19" s="7"/>
      <c r="B19" s="7"/>
      <c r="C19" s="7"/>
      <c r="D19" s="7"/>
      <c r="E19" s="16"/>
      <c r="F19" s="10"/>
      <c r="G19" s="10"/>
      <c r="H19" s="10"/>
      <c r="I19" s="9"/>
    </row>
    <row r="20" spans="1:10" x14ac:dyDescent="0.2">
      <c r="A20" s="7"/>
      <c r="B20" s="7"/>
      <c r="C20" s="7"/>
      <c r="D20" s="7"/>
      <c r="E20" s="16"/>
      <c r="F20" s="10"/>
      <c r="G20" s="10"/>
      <c r="H20" s="10"/>
      <c r="I20" s="9"/>
    </row>
    <row r="21" spans="1:10" x14ac:dyDescent="0.2">
      <c r="A21" s="1" t="s">
        <v>2</v>
      </c>
      <c r="B21" s="7"/>
      <c r="C21" s="7"/>
      <c r="D21" s="7"/>
      <c r="E21" s="16"/>
      <c r="F21" s="10"/>
      <c r="G21" s="10"/>
      <c r="H21" s="10"/>
      <c r="I21" s="9"/>
      <c r="J21" s="9"/>
    </row>
    <row r="22" spans="1:10" ht="15" x14ac:dyDescent="0.25">
      <c r="A22" s="7" t="s">
        <v>6</v>
      </c>
      <c r="B22" s="4">
        <v>160000</v>
      </c>
      <c r="C22" s="26">
        <v>0.03</v>
      </c>
      <c r="D22" s="7"/>
      <c r="E22" s="33">
        <v>-4800</v>
      </c>
      <c r="F22" s="10"/>
      <c r="G22" s="10"/>
      <c r="H22" s="10">
        <v>3120</v>
      </c>
      <c r="I22" s="9">
        <v>1</v>
      </c>
      <c r="J22" s="9"/>
    </row>
    <row r="23" spans="1:10" ht="15" x14ac:dyDescent="0.25">
      <c r="A23" s="7" t="s">
        <v>10</v>
      </c>
      <c r="B23" s="4" t="s">
        <v>11</v>
      </c>
      <c r="C23" s="7"/>
      <c r="D23" s="7"/>
      <c r="E23" s="38">
        <v>-2800</v>
      </c>
      <c r="F23" s="10"/>
      <c r="G23" s="10"/>
      <c r="H23" s="10">
        <v>3120</v>
      </c>
      <c r="I23" s="9">
        <v>1</v>
      </c>
      <c r="J23" s="9"/>
    </row>
    <row r="24" spans="1:10" ht="15" x14ac:dyDescent="0.25">
      <c r="A24" s="7" t="s">
        <v>7</v>
      </c>
      <c r="B24" s="4"/>
      <c r="C24" s="7"/>
      <c r="D24" s="7"/>
      <c r="E24" s="35">
        <v>-2100</v>
      </c>
      <c r="F24" s="10"/>
      <c r="G24" s="10"/>
      <c r="H24" s="10">
        <v>3120</v>
      </c>
      <c r="I24" s="9">
        <v>2</v>
      </c>
      <c r="J24" s="9"/>
    </row>
    <row r="25" spans="1:10" ht="15" x14ac:dyDescent="0.25">
      <c r="A25" s="4"/>
      <c r="B25" s="7"/>
      <c r="C25" s="7"/>
      <c r="D25" s="7"/>
      <c r="E25" s="33">
        <f>SUM(E22:E24)</f>
        <v>-9700</v>
      </c>
      <c r="F25" s="10"/>
      <c r="G25" s="10"/>
      <c r="H25" s="10"/>
      <c r="I25" s="9"/>
      <c r="J25" s="9"/>
    </row>
    <row r="26" spans="1:10" ht="14.25" x14ac:dyDescent="0.2">
      <c r="A26" s="5" t="s">
        <v>4</v>
      </c>
      <c r="B26" s="7"/>
      <c r="C26" s="7"/>
      <c r="D26" s="7"/>
      <c r="E26" s="16"/>
      <c r="F26" s="10"/>
      <c r="G26" s="10"/>
      <c r="H26" s="10"/>
      <c r="I26" s="9"/>
      <c r="J26" s="9"/>
    </row>
    <row r="27" spans="1:10" x14ac:dyDescent="0.2">
      <c r="A27" s="7" t="s">
        <v>8</v>
      </c>
      <c r="B27" s="7"/>
      <c r="C27" s="7"/>
      <c r="D27" s="7"/>
      <c r="E27" s="33">
        <v>-1950</v>
      </c>
      <c r="F27" s="10"/>
      <c r="G27" s="10"/>
      <c r="H27" s="10">
        <v>3120</v>
      </c>
      <c r="I27" s="9">
        <v>2</v>
      </c>
      <c r="J27" s="9"/>
    </row>
    <row r="28" spans="1:10" ht="15" x14ac:dyDescent="0.25">
      <c r="A28" s="4"/>
      <c r="B28" s="7"/>
      <c r="C28" s="7"/>
      <c r="D28" s="7"/>
      <c r="E28" s="27"/>
      <c r="F28" s="10"/>
      <c r="G28" s="10"/>
      <c r="H28" s="10"/>
      <c r="I28" s="9"/>
      <c r="J28" s="9"/>
    </row>
    <row r="29" spans="1:10" x14ac:dyDescent="0.2">
      <c r="A29" s="7"/>
      <c r="B29" s="7"/>
      <c r="C29" s="7"/>
      <c r="D29" s="7"/>
      <c r="E29" s="16"/>
      <c r="F29" s="10"/>
      <c r="G29" s="10"/>
      <c r="H29" s="10"/>
      <c r="I29" s="9"/>
      <c r="J29" s="9"/>
    </row>
    <row r="30" spans="1:10" x14ac:dyDescent="0.2">
      <c r="A30" s="6" t="s">
        <v>3</v>
      </c>
      <c r="B30" s="7"/>
      <c r="C30" s="7"/>
      <c r="D30" s="7"/>
      <c r="E30" s="16"/>
      <c r="F30" s="10"/>
      <c r="G30" s="35">
        <f>E18+E25+E27</f>
        <v>-10035</v>
      </c>
      <c r="H30" s="10"/>
      <c r="I30" s="9"/>
      <c r="J30" s="9"/>
    </row>
    <row r="31" spans="1:10" x14ac:dyDescent="0.2">
      <c r="A31" s="6"/>
      <c r="B31" s="7"/>
      <c r="C31" s="7"/>
      <c r="D31" s="7"/>
      <c r="E31" s="7"/>
      <c r="F31" s="10"/>
      <c r="G31" s="3"/>
      <c r="H31" s="10"/>
      <c r="I31" s="9"/>
      <c r="J31" s="9"/>
    </row>
    <row r="32" spans="1:10" x14ac:dyDescent="0.2">
      <c r="A32" s="1"/>
      <c r="B32" s="7"/>
      <c r="C32" s="7"/>
      <c r="D32" s="7"/>
      <c r="E32" s="7"/>
      <c r="F32" s="10"/>
      <c r="G32" s="33">
        <f>+G11+G30</f>
        <v>74965</v>
      </c>
      <c r="H32" s="10"/>
      <c r="I32" s="9"/>
      <c r="J32" s="9"/>
    </row>
    <row r="33" spans="1:10" x14ac:dyDescent="0.2">
      <c r="A33" s="1" t="s">
        <v>15</v>
      </c>
      <c r="B33" s="7"/>
      <c r="C33" s="7"/>
      <c r="D33" s="7"/>
      <c r="E33" s="7"/>
      <c r="F33" s="10"/>
      <c r="G33" s="31"/>
      <c r="H33" s="10"/>
      <c r="I33" s="9"/>
      <c r="J33" s="9"/>
    </row>
    <row r="34" spans="1:10" x14ac:dyDescent="0.2">
      <c r="A34" s="7" t="s">
        <v>28</v>
      </c>
      <c r="B34" s="7"/>
      <c r="C34" s="7"/>
      <c r="D34" s="10">
        <f>+G32</f>
        <v>74965</v>
      </c>
      <c r="E34" s="7"/>
      <c r="F34" s="10"/>
      <c r="G34" s="10"/>
      <c r="H34" s="10"/>
      <c r="I34" s="9"/>
      <c r="J34" s="9"/>
    </row>
    <row r="35" spans="1:10" x14ac:dyDescent="0.2">
      <c r="A35" s="7" t="s">
        <v>30</v>
      </c>
      <c r="B35" s="7"/>
      <c r="C35" s="7"/>
      <c r="D35" s="10">
        <v>0</v>
      </c>
      <c r="E35" s="7"/>
      <c r="F35" s="10"/>
      <c r="G35" s="10"/>
      <c r="H35" s="10"/>
      <c r="I35" s="9"/>
      <c r="J35" s="9"/>
    </row>
    <row r="36" spans="1:10" ht="13.5" thickBot="1" x14ac:dyDescent="0.25">
      <c r="A36" s="7" t="s">
        <v>16</v>
      </c>
      <c r="B36" s="7"/>
      <c r="C36" s="7"/>
      <c r="D36" s="28">
        <f>SUM(D34:D35)</f>
        <v>74965</v>
      </c>
      <c r="E36" s="7"/>
      <c r="F36" s="10"/>
      <c r="G36" s="10"/>
      <c r="H36" s="10"/>
      <c r="I36" s="9"/>
      <c r="J36" s="9"/>
    </row>
    <row r="37" spans="1:10" ht="13.5" thickTop="1" x14ac:dyDescent="0.2">
      <c r="A37" s="7"/>
      <c r="B37" s="7"/>
      <c r="C37" s="7"/>
      <c r="D37" s="10"/>
      <c r="E37" s="7"/>
      <c r="F37" s="10"/>
      <c r="G37" s="10"/>
      <c r="H37" s="10"/>
      <c r="I37" s="9"/>
      <c r="J37" s="9"/>
    </row>
    <row r="38" spans="1:10" x14ac:dyDescent="0.2">
      <c r="A38" s="8" t="s">
        <v>17</v>
      </c>
      <c r="B38" s="7"/>
      <c r="C38" s="7"/>
      <c r="D38" s="7"/>
      <c r="E38" s="7"/>
      <c r="F38" s="10"/>
      <c r="G38" s="10"/>
      <c r="H38" s="10"/>
      <c r="I38" s="9"/>
      <c r="J38" s="9"/>
    </row>
    <row r="39" spans="1:10" x14ac:dyDescent="0.2">
      <c r="A39" s="7"/>
      <c r="B39" s="7"/>
      <c r="C39" s="7"/>
      <c r="D39" s="7"/>
      <c r="E39" s="7"/>
      <c r="F39" s="10"/>
      <c r="G39" s="10"/>
      <c r="H39" s="10"/>
      <c r="I39" s="9"/>
      <c r="J39" s="9"/>
    </row>
    <row r="40" spans="1:10" x14ac:dyDescent="0.2">
      <c r="A40" s="8" t="s">
        <v>18</v>
      </c>
      <c r="B40" s="7"/>
      <c r="C40" s="7"/>
      <c r="D40" s="7"/>
      <c r="E40" s="7"/>
      <c r="F40" s="10"/>
      <c r="G40" s="10"/>
      <c r="H40" s="10"/>
      <c r="I40" s="9"/>
      <c r="J40" s="9"/>
    </row>
    <row r="41" spans="1:10" x14ac:dyDescent="0.2">
      <c r="A41" s="7" t="s">
        <v>19</v>
      </c>
      <c r="B41" s="7"/>
      <c r="C41" s="7"/>
      <c r="D41" s="7"/>
      <c r="E41" s="7"/>
      <c r="F41" s="33">
        <v>1500</v>
      </c>
      <c r="G41" s="10"/>
      <c r="H41" s="10" t="s">
        <v>20</v>
      </c>
      <c r="I41" s="9">
        <v>2</v>
      </c>
      <c r="J41" s="9"/>
    </row>
    <row r="42" spans="1:10" x14ac:dyDescent="0.2">
      <c r="A42" s="7" t="s">
        <v>62</v>
      </c>
      <c r="B42" s="7"/>
      <c r="C42" s="7"/>
      <c r="D42" s="7"/>
      <c r="E42" s="17"/>
      <c r="F42" s="33">
        <v>111</v>
      </c>
      <c r="G42" s="10"/>
      <c r="H42" s="10" t="s">
        <v>21</v>
      </c>
      <c r="I42" s="9">
        <v>2</v>
      </c>
      <c r="J42" s="9"/>
    </row>
    <row r="43" spans="1:10" x14ac:dyDescent="0.2">
      <c r="A43" s="7"/>
      <c r="B43" s="7"/>
      <c r="C43" s="7"/>
      <c r="D43" s="7"/>
      <c r="E43" s="17"/>
      <c r="F43" s="16"/>
      <c r="G43" s="10"/>
      <c r="H43" s="10"/>
      <c r="I43" s="9"/>
      <c r="J43" s="9"/>
    </row>
    <row r="44" spans="1:10" x14ac:dyDescent="0.2">
      <c r="A44" s="7" t="s">
        <v>22</v>
      </c>
      <c r="B44" s="7"/>
      <c r="C44" s="7"/>
      <c r="D44" s="7"/>
      <c r="E44" s="17"/>
      <c r="F44" s="35">
        <f>-D36*1%</f>
        <v>-749.65</v>
      </c>
      <c r="G44" s="10"/>
      <c r="H44" s="10"/>
      <c r="I44" s="9">
        <v>2</v>
      </c>
      <c r="J44" s="9"/>
    </row>
    <row r="45" spans="1:10" x14ac:dyDescent="0.2">
      <c r="A45" s="7"/>
      <c r="B45" s="7"/>
      <c r="C45" s="7"/>
      <c r="D45" s="7"/>
      <c r="E45" s="17"/>
      <c r="F45" s="7"/>
      <c r="G45" s="33">
        <f>-SUM(F41:F44)</f>
        <v>-861.35</v>
      </c>
      <c r="H45" s="10"/>
      <c r="I45" s="9"/>
      <c r="J45" s="9"/>
    </row>
    <row r="46" spans="1:10" x14ac:dyDescent="0.2">
      <c r="A46" s="8" t="s">
        <v>23</v>
      </c>
      <c r="B46" s="7"/>
      <c r="C46" s="7"/>
      <c r="D46" s="7"/>
      <c r="E46" s="17"/>
      <c r="F46" s="7"/>
      <c r="G46" s="10"/>
      <c r="H46" s="10"/>
      <c r="I46" s="9"/>
      <c r="J46" s="9"/>
    </row>
    <row r="47" spans="1:10" x14ac:dyDescent="0.2">
      <c r="A47" s="7" t="s">
        <v>24</v>
      </c>
      <c r="B47" s="7"/>
      <c r="C47" s="7"/>
      <c r="D47" s="7"/>
      <c r="E47" s="17"/>
      <c r="F47" s="32">
        <v>0</v>
      </c>
      <c r="G47" s="10"/>
      <c r="H47" s="10" t="s">
        <v>25</v>
      </c>
      <c r="I47" s="9">
        <v>1</v>
      </c>
      <c r="J47" s="9"/>
    </row>
    <row r="48" spans="1:10" x14ac:dyDescent="0.2">
      <c r="A48" s="7" t="s">
        <v>26</v>
      </c>
      <c r="B48" s="7"/>
      <c r="C48" s="7"/>
      <c r="D48" s="7"/>
      <c r="E48" s="17"/>
      <c r="F48" s="32">
        <v>0</v>
      </c>
      <c r="G48" s="10"/>
      <c r="H48" s="10" t="s">
        <v>27</v>
      </c>
      <c r="I48" s="9">
        <v>1</v>
      </c>
      <c r="J48" s="9"/>
    </row>
    <row r="49" spans="1:10" x14ac:dyDescent="0.2">
      <c r="A49" s="7" t="s">
        <v>31</v>
      </c>
      <c r="B49" s="7"/>
      <c r="C49" s="7"/>
      <c r="D49" s="7"/>
      <c r="E49" s="17"/>
      <c r="F49" s="37">
        <v>0</v>
      </c>
      <c r="G49" s="10"/>
      <c r="H49" s="10"/>
      <c r="I49" s="9">
        <v>1</v>
      </c>
      <c r="J49" s="9"/>
    </row>
    <row r="50" spans="1:10" x14ac:dyDescent="0.2">
      <c r="A50" s="1"/>
      <c r="B50" s="7"/>
      <c r="C50" s="7"/>
      <c r="D50" s="7"/>
      <c r="E50" s="7"/>
      <c r="F50" s="10"/>
      <c r="G50" s="34">
        <f>+F47+F48+F49</f>
        <v>0</v>
      </c>
      <c r="H50" s="10"/>
      <c r="I50" s="23"/>
      <c r="J50" s="9"/>
    </row>
    <row r="51" spans="1:10" ht="13.5" thickBot="1" x14ac:dyDescent="0.25">
      <c r="A51" s="1" t="s">
        <v>32</v>
      </c>
      <c r="B51" s="7"/>
      <c r="C51" s="7"/>
      <c r="D51" s="7"/>
      <c r="E51" s="7"/>
      <c r="F51" s="10"/>
      <c r="G51" s="36">
        <f>+G32+G45+G50</f>
        <v>74103.649999999994</v>
      </c>
      <c r="H51" s="10"/>
      <c r="I51" s="29">
        <f>SUM(I11:I49)</f>
        <v>22</v>
      </c>
      <c r="J51" s="9"/>
    </row>
    <row r="52" spans="1:10" ht="13.5" thickTop="1" x14ac:dyDescent="0.2">
      <c r="A52" s="1"/>
      <c r="F52" s="2"/>
      <c r="G52" s="2"/>
      <c r="H52" s="2"/>
      <c r="I52" s="9"/>
      <c r="J52" s="9"/>
    </row>
    <row r="54" spans="1:10" x14ac:dyDescent="0.2">
      <c r="A54" s="1" t="s">
        <v>67</v>
      </c>
    </row>
    <row r="55" spans="1:10" x14ac:dyDescent="0.2">
      <c r="A55" s="1"/>
      <c r="J55" s="12"/>
    </row>
    <row r="56" spans="1:10" x14ac:dyDescent="0.2">
      <c r="A56" s="1" t="s">
        <v>33</v>
      </c>
      <c r="F56" s="2"/>
      <c r="G56" s="2"/>
      <c r="H56" s="2"/>
      <c r="I56" s="9"/>
      <c r="J56" s="12"/>
    </row>
    <row r="57" spans="1:10" x14ac:dyDescent="0.2">
      <c r="F57" s="2"/>
      <c r="G57" s="2"/>
      <c r="H57" s="2"/>
      <c r="I57" s="9"/>
      <c r="J57" s="12"/>
    </row>
    <row r="58" spans="1:10" x14ac:dyDescent="0.2">
      <c r="A58" s="1" t="s">
        <v>34</v>
      </c>
      <c r="E58" s="19"/>
      <c r="F58" s="2"/>
      <c r="G58" s="20">
        <v>40544</v>
      </c>
      <c r="H58" s="2"/>
      <c r="I58" s="9"/>
      <c r="J58" s="12"/>
    </row>
    <row r="59" spans="1:10" x14ac:dyDescent="0.2">
      <c r="A59" s="7" t="s">
        <v>64</v>
      </c>
      <c r="F59" s="2"/>
      <c r="G59" s="2">
        <v>0</v>
      </c>
      <c r="H59" s="10" t="s">
        <v>61</v>
      </c>
      <c r="I59" s="9">
        <v>1</v>
      </c>
      <c r="J59" s="12"/>
    </row>
    <row r="60" spans="1:10" x14ac:dyDescent="0.2">
      <c r="A60" s="7" t="s">
        <v>35</v>
      </c>
      <c r="G60" s="2">
        <v>34000</v>
      </c>
      <c r="H60" s="10" t="s">
        <v>36</v>
      </c>
      <c r="I60" s="9">
        <v>2</v>
      </c>
      <c r="J60" s="12"/>
    </row>
    <row r="61" spans="1:10" x14ac:dyDescent="0.2">
      <c r="A61" s="7" t="s">
        <v>37</v>
      </c>
      <c r="F61" s="2"/>
      <c r="G61" s="2">
        <v>140000</v>
      </c>
      <c r="H61" s="10" t="s">
        <v>38</v>
      </c>
      <c r="I61" s="9">
        <v>1</v>
      </c>
      <c r="J61" s="11"/>
    </row>
    <row r="62" spans="1:10" x14ac:dyDescent="0.2">
      <c r="A62" s="7" t="s">
        <v>39</v>
      </c>
      <c r="F62" s="2"/>
      <c r="G62" s="2">
        <v>0</v>
      </c>
      <c r="H62" s="10" t="s">
        <v>40</v>
      </c>
      <c r="I62" s="9">
        <v>1</v>
      </c>
      <c r="J62" s="13"/>
    </row>
    <row r="63" spans="1:10" x14ac:dyDescent="0.2">
      <c r="A63" s="7" t="s">
        <v>41</v>
      </c>
      <c r="F63" s="2"/>
      <c r="G63" s="18">
        <v>153300</v>
      </c>
      <c r="H63" s="10" t="s">
        <v>42</v>
      </c>
      <c r="I63" s="9">
        <v>2</v>
      </c>
    </row>
    <row r="64" spans="1:10" x14ac:dyDescent="0.2">
      <c r="A64" s="7" t="s">
        <v>43</v>
      </c>
      <c r="E64" s="17"/>
      <c r="F64" s="2"/>
      <c r="G64" s="10">
        <f>SUM(G60:G63)</f>
        <v>327300</v>
      </c>
      <c r="H64" s="2"/>
      <c r="I64" s="9"/>
    </row>
    <row r="65" spans="1:9" x14ac:dyDescent="0.2">
      <c r="G65" s="21"/>
      <c r="H65" s="2"/>
      <c r="I65" s="9"/>
    </row>
    <row r="66" spans="1:9" x14ac:dyDescent="0.2">
      <c r="A66" s="1" t="s">
        <v>44</v>
      </c>
      <c r="F66" s="2"/>
      <c r="G66" s="2"/>
      <c r="H66" s="2"/>
      <c r="I66" s="9"/>
    </row>
    <row r="67" spans="1:9" x14ac:dyDescent="0.2">
      <c r="F67" s="2"/>
      <c r="G67" s="2"/>
      <c r="H67" s="2"/>
      <c r="I67" s="9"/>
    </row>
    <row r="68" spans="1:9" x14ac:dyDescent="0.2">
      <c r="A68" s="7" t="s">
        <v>45</v>
      </c>
      <c r="E68" s="2"/>
      <c r="F68" s="2"/>
      <c r="G68" s="2">
        <v>75000</v>
      </c>
      <c r="H68" s="10" t="s">
        <v>46</v>
      </c>
      <c r="I68" s="9">
        <v>2</v>
      </c>
    </row>
    <row r="69" spans="1:9" x14ac:dyDescent="0.2">
      <c r="A69" s="7" t="s">
        <v>68</v>
      </c>
      <c r="E69" s="2"/>
      <c r="F69" s="2"/>
      <c r="G69" s="2">
        <v>0</v>
      </c>
      <c r="H69" s="10" t="s">
        <v>63</v>
      </c>
      <c r="I69" s="9">
        <v>1</v>
      </c>
    </row>
    <row r="70" spans="1:9" x14ac:dyDescent="0.2">
      <c r="A70" t="s">
        <v>47</v>
      </c>
      <c r="E70" s="3"/>
      <c r="F70" s="2"/>
      <c r="G70" s="14">
        <v>-6000</v>
      </c>
      <c r="H70" s="10" t="s">
        <v>48</v>
      </c>
      <c r="I70" s="9">
        <v>2</v>
      </c>
    </row>
    <row r="71" spans="1:9" x14ac:dyDescent="0.2">
      <c r="A71" s="7" t="s">
        <v>49</v>
      </c>
      <c r="E71" s="10"/>
      <c r="F71" s="3"/>
      <c r="G71" s="10">
        <f>+G68+G69+G70</f>
        <v>69000</v>
      </c>
      <c r="H71" s="3"/>
      <c r="I71" s="9"/>
    </row>
    <row r="72" spans="1:9" x14ac:dyDescent="0.2">
      <c r="E72" s="2"/>
      <c r="F72" s="3"/>
      <c r="G72" s="2"/>
      <c r="H72" s="3"/>
      <c r="I72" s="9"/>
    </row>
    <row r="73" spans="1:9" x14ac:dyDescent="0.2">
      <c r="A73" t="s">
        <v>50</v>
      </c>
      <c r="E73" s="2"/>
      <c r="F73" s="3"/>
      <c r="G73" s="2">
        <f>+G64-G71</f>
        <v>258300</v>
      </c>
      <c r="H73" s="10" t="s">
        <v>51</v>
      </c>
      <c r="I73" s="9"/>
    </row>
    <row r="74" spans="1:9" x14ac:dyDescent="0.2">
      <c r="A74" t="s">
        <v>52</v>
      </c>
      <c r="G74" s="14">
        <v>-60000</v>
      </c>
      <c r="H74" s="10" t="s">
        <v>53</v>
      </c>
      <c r="I74" s="9">
        <v>1</v>
      </c>
    </row>
    <row r="75" spans="1:9" x14ac:dyDescent="0.2">
      <c r="A75" s="7"/>
      <c r="F75" s="3"/>
      <c r="G75" s="3"/>
      <c r="H75" s="2"/>
      <c r="I75" s="9"/>
    </row>
    <row r="76" spans="1:9" ht="13.5" thickBot="1" x14ac:dyDescent="0.25">
      <c r="A76" t="s">
        <v>54</v>
      </c>
      <c r="G76" s="22">
        <f>SUM(G73:G75)</f>
        <v>198300</v>
      </c>
      <c r="H76" s="2"/>
      <c r="I76" s="23"/>
    </row>
    <row r="77" spans="1:9" ht="13.5" thickTop="1" x14ac:dyDescent="0.2">
      <c r="G77" s="21"/>
      <c r="H77" s="2"/>
      <c r="I77" s="9"/>
    </row>
    <row r="78" spans="1:9" ht="13.5" thickBot="1" x14ac:dyDescent="0.25">
      <c r="F78" s="2"/>
      <c r="G78" s="2"/>
      <c r="H78" s="2"/>
      <c r="I78" s="30">
        <f>SUM(I59:I77)</f>
        <v>13</v>
      </c>
    </row>
    <row r="79" spans="1:9" ht="13.5" thickTop="1" x14ac:dyDescent="0.2"/>
  </sheetData>
  <customSheetViews>
    <customSheetView guid="{2CE46EC6-218F-4B05-A4A0-E849AB0E7666}" topLeftCell="A17">
      <selection activeCell="A48" sqref="A48"/>
      <pageMargins left="0.75" right="0.75" top="1" bottom="1" header="0.5" footer="0.5"/>
      <printOptions gridLines="1"/>
      <pageSetup paperSize="9" scale="62" orientation="portrait" horizontalDpi="4294967293" r:id="rId1"/>
      <headerFooter alignWithMargins="0"/>
    </customSheetView>
  </customSheetViews>
  <phoneticPr fontId="0" type="noConversion"/>
  <printOptions gridLines="1"/>
  <pageMargins left="0.75" right="0.75" top="1" bottom="1" header="0.5" footer="0.5"/>
  <pageSetup paperSize="9" scale="62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E42" sqref="E42"/>
    </sheetView>
  </sheetViews>
  <sheetFormatPr defaultRowHeight="12.75" x14ac:dyDescent="0.2"/>
  <cols>
    <col min="1" max="1" width="35.28515625" bestFit="1" customWidth="1"/>
    <col min="8" max="8" width="22.7109375" customWidth="1"/>
    <col min="9" max="9" width="5.5703125" customWidth="1"/>
  </cols>
  <sheetData>
    <row r="1" spans="1:9" ht="15" x14ac:dyDescent="0.25">
      <c r="A1" s="39" t="s">
        <v>69</v>
      </c>
      <c r="F1" s="40" t="s">
        <v>70</v>
      </c>
      <c r="I1" s="1"/>
    </row>
    <row r="2" spans="1:9" x14ac:dyDescent="0.2">
      <c r="I2" s="1"/>
    </row>
    <row r="3" spans="1:9" ht="15" x14ac:dyDescent="0.25">
      <c r="A3" t="s">
        <v>71</v>
      </c>
      <c r="C3" s="46">
        <v>2400</v>
      </c>
      <c r="D3" s="46">
        <v>2400</v>
      </c>
      <c r="E3" t="s">
        <v>72</v>
      </c>
      <c r="F3" s="39"/>
      <c r="G3" s="2"/>
      <c r="H3" s="2"/>
      <c r="I3" s="9"/>
    </row>
    <row r="4" spans="1:9" ht="15" x14ac:dyDescent="0.25">
      <c r="A4" t="s">
        <v>73</v>
      </c>
      <c r="C4" s="46">
        <v>0</v>
      </c>
      <c r="D4" s="46">
        <v>75</v>
      </c>
      <c r="E4" t="s">
        <v>74</v>
      </c>
      <c r="F4" s="39">
        <v>2</v>
      </c>
      <c r="G4" s="2"/>
      <c r="H4" s="2"/>
      <c r="I4" s="9"/>
    </row>
    <row r="5" spans="1:9" ht="15" x14ac:dyDescent="0.25">
      <c r="A5" t="s">
        <v>75</v>
      </c>
      <c r="C5" s="46">
        <v>0</v>
      </c>
      <c r="D5" s="46">
        <v>0</v>
      </c>
      <c r="E5" t="s">
        <v>76</v>
      </c>
      <c r="F5" s="39">
        <v>2</v>
      </c>
      <c r="G5" s="20"/>
      <c r="H5" s="2"/>
      <c r="I5" s="9"/>
    </row>
    <row r="6" spans="1:9" ht="15" x14ac:dyDescent="0.25">
      <c r="A6" t="s">
        <v>77</v>
      </c>
      <c r="C6" s="47">
        <v>250</v>
      </c>
      <c r="D6" s="47">
        <v>0</v>
      </c>
      <c r="E6" t="s">
        <v>78</v>
      </c>
      <c r="F6" s="39">
        <v>2</v>
      </c>
      <c r="G6" s="2"/>
      <c r="H6" s="10"/>
      <c r="I6" s="9"/>
    </row>
    <row r="7" spans="1:9" ht="15" x14ac:dyDescent="0.25">
      <c r="C7" s="46">
        <f>+C3+C4+C5+C6</f>
        <v>2650</v>
      </c>
      <c r="D7" s="46">
        <f>+D3+D4+D5+D6</f>
        <v>2475</v>
      </c>
      <c r="F7" s="39"/>
      <c r="G7" s="2"/>
      <c r="H7" s="10"/>
      <c r="I7" s="9"/>
    </row>
    <row r="8" spans="1:9" ht="15" x14ac:dyDescent="0.25">
      <c r="A8" t="s">
        <v>79</v>
      </c>
      <c r="C8" s="46">
        <v>50</v>
      </c>
      <c r="D8" s="46">
        <f>+C8</f>
        <v>50</v>
      </c>
      <c r="E8" t="s">
        <v>80</v>
      </c>
      <c r="F8" s="39">
        <v>2</v>
      </c>
      <c r="G8" s="2"/>
      <c r="H8" s="10"/>
      <c r="I8" s="9"/>
    </row>
    <row r="9" spans="1:9" ht="15" x14ac:dyDescent="0.25">
      <c r="A9" t="s">
        <v>81</v>
      </c>
      <c r="C9" s="47">
        <f>(+C7-C8)*30%</f>
        <v>780</v>
      </c>
      <c r="D9" s="47">
        <f>+C9</f>
        <v>780</v>
      </c>
      <c r="E9" t="s">
        <v>82</v>
      </c>
      <c r="F9" s="39">
        <v>2</v>
      </c>
      <c r="G9" s="2"/>
      <c r="H9" s="10"/>
      <c r="I9" s="9"/>
    </row>
    <row r="10" spans="1:9" ht="15" x14ac:dyDescent="0.25">
      <c r="C10" s="46">
        <f>+C7-C8-C9</f>
        <v>1820</v>
      </c>
      <c r="D10" s="46">
        <f>+D7-D8-D9</f>
        <v>1645</v>
      </c>
      <c r="F10" s="39"/>
      <c r="G10" s="21"/>
      <c r="H10" s="10"/>
      <c r="I10" s="9"/>
    </row>
    <row r="11" spans="1:9" ht="15" x14ac:dyDescent="0.25">
      <c r="A11" t="s">
        <v>83</v>
      </c>
      <c r="C11" s="46">
        <v>28.5</v>
      </c>
      <c r="D11" s="46">
        <f>+C11</f>
        <v>28.5</v>
      </c>
      <c r="E11" t="s">
        <v>84</v>
      </c>
      <c r="F11" s="39">
        <v>2</v>
      </c>
      <c r="G11" s="44"/>
      <c r="H11" s="2"/>
      <c r="I11" s="9"/>
    </row>
    <row r="12" spans="1:9" ht="15.75" thickBot="1" x14ac:dyDescent="0.3">
      <c r="A12" t="s">
        <v>85</v>
      </c>
      <c r="C12" s="47">
        <v>11.5</v>
      </c>
      <c r="D12" s="48">
        <f>+C12</f>
        <v>11.5</v>
      </c>
      <c r="E12" t="s">
        <v>84</v>
      </c>
      <c r="F12" s="39">
        <v>3</v>
      </c>
      <c r="G12" s="21"/>
      <c r="H12" s="2"/>
      <c r="I12" s="9"/>
    </row>
    <row r="13" spans="1:9" ht="15.75" thickBot="1" x14ac:dyDescent="0.3">
      <c r="C13" s="49">
        <f>+C10+C11+C12</f>
        <v>1860</v>
      </c>
      <c r="D13" s="50">
        <f>+D10+D11+D12</f>
        <v>1685</v>
      </c>
      <c r="F13" s="41"/>
      <c r="G13" s="2"/>
      <c r="H13" s="2"/>
      <c r="I13" s="9"/>
    </row>
    <row r="14" spans="1:9" ht="16.5" thickTop="1" thickBot="1" x14ac:dyDescent="0.3">
      <c r="F14" s="42">
        <f>SUM(F3:F13)</f>
        <v>15</v>
      </c>
      <c r="G14" s="2"/>
      <c r="H14" s="2"/>
      <c r="I14" s="9"/>
    </row>
    <row r="15" spans="1:9" ht="13.5" thickTop="1" x14ac:dyDescent="0.2">
      <c r="A15" s="7"/>
      <c r="E15" s="2"/>
      <c r="F15" s="2"/>
      <c r="G15" s="2"/>
      <c r="H15" s="10"/>
      <c r="I15" s="9"/>
    </row>
    <row r="16" spans="1:9" x14ac:dyDescent="0.2">
      <c r="A16" s="7"/>
      <c r="E16" s="2"/>
      <c r="F16" s="2"/>
      <c r="G16" s="2"/>
      <c r="H16" s="10"/>
      <c r="I16" s="9"/>
    </row>
    <row r="17" spans="1:9" x14ac:dyDescent="0.2">
      <c r="E17" s="3"/>
      <c r="F17" s="2"/>
      <c r="G17" s="44"/>
      <c r="H17" s="10"/>
      <c r="I17" s="9"/>
    </row>
    <row r="18" spans="1:9" x14ac:dyDescent="0.2">
      <c r="A18" s="7"/>
      <c r="E18" s="10"/>
      <c r="F18" s="3"/>
      <c r="G18" s="44"/>
      <c r="H18" s="3"/>
      <c r="I18" s="9"/>
    </row>
    <row r="19" spans="1:9" x14ac:dyDescent="0.2">
      <c r="E19" s="2"/>
      <c r="F19" s="3"/>
      <c r="G19" s="2"/>
      <c r="H19" s="3"/>
      <c r="I19" s="9"/>
    </row>
    <row r="20" spans="1:9" x14ac:dyDescent="0.2">
      <c r="E20" s="2"/>
      <c r="F20" s="3"/>
      <c r="G20" s="2"/>
      <c r="H20" s="10"/>
      <c r="I20" s="9"/>
    </row>
    <row r="21" spans="1:9" x14ac:dyDescent="0.2">
      <c r="G21" s="44"/>
      <c r="H21" s="10"/>
      <c r="I21" s="9"/>
    </row>
    <row r="22" spans="1:9" x14ac:dyDescent="0.2">
      <c r="A22" s="7"/>
      <c r="F22" s="3"/>
      <c r="G22" s="45"/>
      <c r="H22" s="2"/>
      <c r="I22" s="9"/>
    </row>
    <row r="23" spans="1:9" x14ac:dyDescent="0.2">
      <c r="G23" s="21"/>
      <c r="H23" s="2"/>
      <c r="I23" s="43"/>
    </row>
    <row r="24" spans="1:9" x14ac:dyDescent="0.2">
      <c r="G24" s="21"/>
      <c r="H24" s="2"/>
      <c r="I24" s="43"/>
    </row>
    <row r="25" spans="1:9" x14ac:dyDescent="0.2">
      <c r="F25" s="2"/>
      <c r="G25" s="2"/>
      <c r="H25" s="2"/>
      <c r="I25" s="43"/>
    </row>
    <row r="26" spans="1:9" x14ac:dyDescent="0.2">
      <c r="F26" s="2"/>
      <c r="G26" s="2"/>
      <c r="H26" s="2"/>
      <c r="I26" s="43"/>
    </row>
  </sheetData>
  <customSheetViews>
    <customSheetView guid="{2CE46EC6-218F-4B05-A4A0-E849AB0E7666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A36" sqref="A36"/>
    </sheetView>
  </sheetViews>
  <sheetFormatPr defaultRowHeight="12.75" x14ac:dyDescent="0.2"/>
  <cols>
    <col min="1" max="1" width="90.28515625" customWidth="1"/>
  </cols>
  <sheetData>
    <row r="1" spans="1:4" ht="21" x14ac:dyDescent="0.35">
      <c r="A1" s="52" t="s">
        <v>86</v>
      </c>
      <c r="B1" s="53"/>
      <c r="C1" s="53"/>
      <c r="D1" s="53"/>
    </row>
    <row r="2" spans="1:4" ht="15" x14ac:dyDescent="0.25">
      <c r="A2" s="54"/>
      <c r="B2" s="53"/>
      <c r="C2" s="53"/>
      <c r="D2" s="53"/>
    </row>
    <row r="3" spans="1:4" ht="18.75" x14ac:dyDescent="0.3">
      <c r="A3" s="55" t="s">
        <v>87</v>
      </c>
      <c r="B3" s="53"/>
      <c r="C3" s="56" t="s">
        <v>70</v>
      </c>
      <c r="D3" s="53"/>
    </row>
    <row r="4" spans="1:4" ht="15" x14ac:dyDescent="0.25">
      <c r="A4" s="54"/>
      <c r="B4" s="53"/>
      <c r="C4" s="57"/>
      <c r="D4" s="53"/>
    </row>
    <row r="5" spans="1:4" ht="15" x14ac:dyDescent="0.25">
      <c r="A5" s="58" t="s">
        <v>5</v>
      </c>
      <c r="B5" s="53"/>
      <c r="C5" s="57"/>
      <c r="D5" s="53"/>
    </row>
    <row r="6" spans="1:4" ht="15" x14ac:dyDescent="0.25">
      <c r="A6" s="54" t="s">
        <v>88</v>
      </c>
      <c r="B6" s="53"/>
      <c r="C6" s="57"/>
      <c r="D6" s="53"/>
    </row>
    <row r="7" spans="1:4" ht="15" x14ac:dyDescent="0.25">
      <c r="A7" s="54" t="s">
        <v>89</v>
      </c>
      <c r="B7" s="53"/>
      <c r="C7" s="57">
        <v>0.5</v>
      </c>
      <c r="D7" s="53"/>
    </row>
    <row r="8" spans="1:4" ht="15" x14ac:dyDescent="0.25">
      <c r="A8" s="54" t="s">
        <v>90</v>
      </c>
      <c r="B8" s="53"/>
      <c r="C8" s="59">
        <v>0.5</v>
      </c>
      <c r="D8" s="53"/>
    </row>
    <row r="9" spans="1:4" ht="15" x14ac:dyDescent="0.25">
      <c r="A9" s="54" t="s">
        <v>91</v>
      </c>
      <c r="B9" s="53"/>
      <c r="C9" s="59">
        <v>1</v>
      </c>
      <c r="D9" s="53"/>
    </row>
    <row r="10" spans="1:4" ht="15" x14ac:dyDescent="0.25">
      <c r="A10" s="54"/>
      <c r="B10" s="53"/>
      <c r="C10" s="59"/>
      <c r="D10" s="53"/>
    </row>
    <row r="11" spans="1:4" ht="15" x14ac:dyDescent="0.25">
      <c r="A11" s="58" t="s">
        <v>92</v>
      </c>
      <c r="B11" s="53"/>
      <c r="C11" s="59"/>
      <c r="D11" s="53"/>
    </row>
    <row r="12" spans="1:4" ht="15" x14ac:dyDescent="0.25">
      <c r="A12" s="54" t="s">
        <v>93</v>
      </c>
      <c r="B12" s="53"/>
      <c r="C12" s="59"/>
      <c r="D12" s="53"/>
    </row>
    <row r="13" spans="1:4" ht="15" x14ac:dyDescent="0.25">
      <c r="A13" s="54" t="s">
        <v>94</v>
      </c>
      <c r="B13" s="53"/>
      <c r="C13" s="59"/>
      <c r="D13" s="53"/>
    </row>
    <row r="14" spans="1:4" ht="15" x14ac:dyDescent="0.25">
      <c r="A14" s="54" t="s">
        <v>95</v>
      </c>
      <c r="B14" s="53"/>
      <c r="C14" s="59">
        <v>1</v>
      </c>
      <c r="D14" s="53"/>
    </row>
    <row r="15" spans="1:4" ht="15" x14ac:dyDescent="0.25">
      <c r="A15" s="54" t="s">
        <v>96</v>
      </c>
      <c r="B15" s="53"/>
      <c r="C15" s="59">
        <v>0.5</v>
      </c>
      <c r="D15" s="53"/>
    </row>
    <row r="16" spans="1:4" ht="15" x14ac:dyDescent="0.25">
      <c r="A16" s="54" t="s">
        <v>97</v>
      </c>
      <c r="B16" s="53"/>
      <c r="C16" s="59">
        <v>0.5</v>
      </c>
      <c r="D16" s="53"/>
    </row>
    <row r="17" spans="1:4" ht="15" x14ac:dyDescent="0.25">
      <c r="A17" s="54"/>
      <c r="B17" s="53"/>
      <c r="C17" s="59"/>
      <c r="D17" s="53"/>
    </row>
    <row r="18" spans="1:4" ht="15" x14ac:dyDescent="0.25">
      <c r="A18" s="58" t="s">
        <v>98</v>
      </c>
      <c r="B18" s="53"/>
      <c r="C18" s="59"/>
      <c r="D18" s="53"/>
    </row>
    <row r="19" spans="1:4" ht="15" x14ac:dyDescent="0.25">
      <c r="A19" s="58" t="s">
        <v>99</v>
      </c>
      <c r="B19" s="53"/>
      <c r="C19" s="59"/>
      <c r="D19" s="53"/>
    </row>
    <row r="20" spans="1:4" ht="15" x14ac:dyDescent="0.25">
      <c r="A20" s="54" t="s">
        <v>100</v>
      </c>
      <c r="B20" s="53"/>
      <c r="C20" s="59">
        <v>1</v>
      </c>
      <c r="D20" s="53"/>
    </row>
    <row r="21" spans="1:4" ht="15" x14ac:dyDescent="0.25">
      <c r="A21" s="54" t="s">
        <v>101</v>
      </c>
      <c r="B21" s="53"/>
      <c r="C21" s="59">
        <v>1</v>
      </c>
      <c r="D21" s="53"/>
    </row>
    <row r="22" spans="1:4" ht="15" x14ac:dyDescent="0.25">
      <c r="A22" s="54" t="s">
        <v>102</v>
      </c>
      <c r="B22" s="53"/>
      <c r="C22" s="59">
        <v>0.5</v>
      </c>
      <c r="D22" s="53"/>
    </row>
    <row r="23" spans="1:4" ht="15" x14ac:dyDescent="0.25">
      <c r="A23" s="54" t="s">
        <v>103</v>
      </c>
      <c r="B23" s="53"/>
      <c r="C23" s="59">
        <v>0.5</v>
      </c>
      <c r="D23" s="53"/>
    </row>
    <row r="24" spans="1:4" ht="15" x14ac:dyDescent="0.25">
      <c r="A24" s="54" t="s">
        <v>104</v>
      </c>
      <c r="B24" s="53"/>
      <c r="C24" s="59">
        <v>0.5</v>
      </c>
      <c r="D24" s="53"/>
    </row>
    <row r="25" spans="1:4" ht="15" x14ac:dyDescent="0.25">
      <c r="A25" s="54"/>
      <c r="B25" s="53"/>
      <c r="C25" s="59"/>
      <c r="D25" s="53"/>
    </row>
    <row r="26" spans="1:4" ht="15" x14ac:dyDescent="0.25">
      <c r="A26" s="58" t="s">
        <v>105</v>
      </c>
      <c r="B26" s="53"/>
      <c r="C26" s="59"/>
      <c r="D26" s="53"/>
    </row>
    <row r="27" spans="1:4" ht="15" x14ac:dyDescent="0.25">
      <c r="A27" s="58" t="s">
        <v>106</v>
      </c>
      <c r="B27" s="53"/>
      <c r="C27" s="59"/>
      <c r="D27" s="53"/>
    </row>
    <row r="28" spans="1:4" ht="15" x14ac:dyDescent="0.25">
      <c r="A28" s="54" t="s">
        <v>107</v>
      </c>
      <c r="B28" s="53"/>
      <c r="C28" s="59">
        <v>1</v>
      </c>
      <c r="D28" s="53"/>
    </row>
    <row r="29" spans="1:4" ht="15" x14ac:dyDescent="0.25">
      <c r="A29" s="54"/>
      <c r="B29" s="53"/>
      <c r="C29" s="59"/>
      <c r="D29" s="53"/>
    </row>
    <row r="30" spans="1:4" ht="15" x14ac:dyDescent="0.25">
      <c r="A30" s="58" t="s">
        <v>108</v>
      </c>
      <c r="B30" s="53"/>
      <c r="C30" s="59"/>
      <c r="D30" s="53"/>
    </row>
    <row r="31" spans="1:4" ht="15" x14ac:dyDescent="0.25">
      <c r="A31" s="54" t="s">
        <v>109</v>
      </c>
      <c r="B31" s="53"/>
      <c r="C31" s="59"/>
      <c r="D31" s="53"/>
    </row>
    <row r="32" spans="1:4" ht="15" x14ac:dyDescent="0.25">
      <c r="A32" s="54" t="s">
        <v>110</v>
      </c>
      <c r="B32" s="53"/>
      <c r="C32" s="59">
        <v>1</v>
      </c>
      <c r="D32" s="53"/>
    </row>
    <row r="33" spans="1:4" ht="15" x14ac:dyDescent="0.25">
      <c r="A33" s="54" t="s">
        <v>111</v>
      </c>
      <c r="B33" s="53"/>
      <c r="C33" s="59"/>
      <c r="D33" s="53"/>
    </row>
    <row r="34" spans="1:4" ht="15" x14ac:dyDescent="0.25">
      <c r="A34" s="54" t="s">
        <v>112</v>
      </c>
      <c r="B34" s="53"/>
      <c r="C34" s="59">
        <v>1</v>
      </c>
      <c r="D34" s="53"/>
    </row>
    <row r="35" spans="1:4" ht="15" x14ac:dyDescent="0.25">
      <c r="A35" s="54" t="s">
        <v>113</v>
      </c>
      <c r="B35" s="53"/>
      <c r="C35" s="59">
        <v>0.5</v>
      </c>
      <c r="D35" s="53"/>
    </row>
    <row r="36" spans="1:4" ht="15" x14ac:dyDescent="0.25">
      <c r="A36" s="54" t="s">
        <v>114</v>
      </c>
      <c r="B36" s="53"/>
      <c r="C36" s="59">
        <v>0.5</v>
      </c>
      <c r="D36" s="53"/>
    </row>
    <row r="37" spans="1:4" ht="15" x14ac:dyDescent="0.25">
      <c r="A37" s="54" t="s">
        <v>115</v>
      </c>
      <c r="B37" s="53"/>
      <c r="C37" s="59">
        <v>0.5</v>
      </c>
      <c r="D37" s="53"/>
    </row>
    <row r="38" spans="1:4" ht="15" x14ac:dyDescent="0.25">
      <c r="A38" s="54" t="s">
        <v>116</v>
      </c>
      <c r="B38" s="53"/>
      <c r="C38" s="59"/>
      <c r="D38" s="53"/>
    </row>
    <row r="39" spans="1:4" ht="15" x14ac:dyDescent="0.25">
      <c r="A39" s="54" t="s">
        <v>117</v>
      </c>
      <c r="B39" s="53"/>
      <c r="C39" s="59">
        <v>0.5</v>
      </c>
      <c r="D39" s="53"/>
    </row>
    <row r="40" spans="1:4" ht="15" x14ac:dyDescent="0.25">
      <c r="A40" s="54" t="s">
        <v>118</v>
      </c>
      <c r="B40" s="53"/>
      <c r="C40" s="59">
        <v>1</v>
      </c>
      <c r="D40" s="53"/>
    </row>
    <row r="41" spans="1:4" ht="15" x14ac:dyDescent="0.25">
      <c r="A41" s="54" t="s">
        <v>119</v>
      </c>
      <c r="B41" s="53"/>
      <c r="C41" s="59">
        <v>0.5</v>
      </c>
      <c r="D41" s="53"/>
    </row>
    <row r="42" spans="1:4" ht="15" x14ac:dyDescent="0.25">
      <c r="A42" s="54" t="s">
        <v>120</v>
      </c>
      <c r="B42" s="53"/>
      <c r="C42" s="59"/>
      <c r="D42" s="53"/>
    </row>
    <row r="43" spans="1:4" ht="15" x14ac:dyDescent="0.25">
      <c r="A43" s="54" t="s">
        <v>121</v>
      </c>
      <c r="B43" s="53"/>
      <c r="C43" s="59">
        <v>1</v>
      </c>
      <c r="D43" s="53"/>
    </row>
    <row r="44" spans="1:4" ht="15" x14ac:dyDescent="0.25">
      <c r="A44" s="54"/>
      <c r="B44" s="53"/>
      <c r="C44" s="57"/>
      <c r="D44" s="53"/>
    </row>
    <row r="45" spans="1:4" ht="15.75" thickBot="1" x14ac:dyDescent="0.3">
      <c r="A45" s="60"/>
      <c r="B45" s="53"/>
      <c r="C45" s="61">
        <f>SUM(C6:C43)</f>
        <v>15</v>
      </c>
      <c r="D45" s="53"/>
    </row>
    <row r="46" spans="1:4" ht="15.75" thickTop="1" x14ac:dyDescent="0.25">
      <c r="A46" s="54"/>
      <c r="B46" s="53"/>
      <c r="C46" s="53"/>
      <c r="D46" s="5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J41" sqref="J41"/>
    </sheetView>
  </sheetViews>
  <sheetFormatPr defaultRowHeight="12.75" x14ac:dyDescent="0.2"/>
  <cols>
    <col min="1" max="1" width="65.140625" customWidth="1"/>
    <col min="2" max="2" width="16" customWidth="1"/>
    <col min="3" max="3" width="13.42578125" customWidth="1"/>
  </cols>
  <sheetData>
    <row r="1" spans="1:4" x14ac:dyDescent="0.2">
      <c r="A1" s="1" t="s">
        <v>122</v>
      </c>
    </row>
    <row r="3" spans="1:4" x14ac:dyDescent="0.2">
      <c r="A3" t="s">
        <v>123</v>
      </c>
      <c r="C3" s="1" t="s">
        <v>70</v>
      </c>
    </row>
    <row r="4" spans="1:4" x14ac:dyDescent="0.2">
      <c r="A4" t="s">
        <v>124</v>
      </c>
      <c r="B4" s="2">
        <v>410000</v>
      </c>
      <c r="C4" s="63">
        <v>1</v>
      </c>
    </row>
    <row r="5" spans="1:4" x14ac:dyDescent="0.2">
      <c r="A5" t="s">
        <v>125</v>
      </c>
      <c r="B5" s="14">
        <v>240000</v>
      </c>
      <c r="C5" s="63">
        <v>1</v>
      </c>
    </row>
    <row r="6" spans="1:4" x14ac:dyDescent="0.2">
      <c r="C6" s="63"/>
    </row>
    <row r="7" spans="1:4" x14ac:dyDescent="0.2">
      <c r="A7" t="s">
        <v>126</v>
      </c>
      <c r="B7" s="2">
        <v>170000</v>
      </c>
      <c r="C7" s="63"/>
    </row>
    <row r="8" spans="1:4" x14ac:dyDescent="0.2">
      <c r="C8" s="63"/>
    </row>
    <row r="9" spans="1:4" x14ac:dyDescent="0.2">
      <c r="A9" t="s">
        <v>127</v>
      </c>
      <c r="C9" s="63"/>
    </row>
    <row r="10" spans="1:4" x14ac:dyDescent="0.2">
      <c r="C10" s="63"/>
    </row>
    <row r="11" spans="1:4" x14ac:dyDescent="0.2">
      <c r="A11" t="s">
        <v>128</v>
      </c>
      <c r="B11" s="2">
        <v>-30000</v>
      </c>
      <c r="C11" s="63">
        <v>2</v>
      </c>
    </row>
    <row r="12" spans="1:4" x14ac:dyDescent="0.2">
      <c r="A12" t="s">
        <v>129</v>
      </c>
      <c r="B12" s="2">
        <v>-40000</v>
      </c>
      <c r="C12" s="63">
        <v>2</v>
      </c>
    </row>
    <row r="13" spans="1:4" x14ac:dyDescent="0.2">
      <c r="B13" s="62"/>
      <c r="C13" s="63"/>
    </row>
    <row r="14" spans="1:4" x14ac:dyDescent="0.2">
      <c r="A14" t="s">
        <v>130</v>
      </c>
      <c r="B14" s="2">
        <v>400000</v>
      </c>
      <c r="C14" s="63">
        <v>3</v>
      </c>
      <c r="D14" t="s">
        <v>131</v>
      </c>
    </row>
    <row r="15" spans="1:4" x14ac:dyDescent="0.2">
      <c r="A15" t="s">
        <v>132</v>
      </c>
      <c r="B15" s="2">
        <v>-3000</v>
      </c>
      <c r="C15" s="63">
        <v>3</v>
      </c>
    </row>
    <row r="16" spans="1:4" x14ac:dyDescent="0.2">
      <c r="C16" s="63"/>
    </row>
    <row r="17" spans="1:4" x14ac:dyDescent="0.2">
      <c r="A17" t="s">
        <v>133</v>
      </c>
      <c r="C17" s="63"/>
    </row>
    <row r="18" spans="1:4" x14ac:dyDescent="0.2">
      <c r="A18" s="7" t="s">
        <v>134</v>
      </c>
      <c r="B18" s="2">
        <v>80000</v>
      </c>
      <c r="C18" s="63">
        <v>2</v>
      </c>
      <c r="D18" s="7" t="s">
        <v>131</v>
      </c>
    </row>
    <row r="19" spans="1:4" x14ac:dyDescent="0.2">
      <c r="A19" s="7" t="s">
        <v>135</v>
      </c>
      <c r="B19" s="2">
        <v>14117</v>
      </c>
      <c r="C19" s="63">
        <v>2</v>
      </c>
      <c r="D19" s="7" t="s">
        <v>131</v>
      </c>
    </row>
    <row r="20" spans="1:4" x14ac:dyDescent="0.2">
      <c r="A20" t="s">
        <v>136</v>
      </c>
      <c r="C20" s="63"/>
    </row>
    <row r="21" spans="1:4" x14ac:dyDescent="0.2">
      <c r="B21" s="2">
        <v>591131</v>
      </c>
      <c r="C21" s="63"/>
    </row>
    <row r="22" spans="1:4" x14ac:dyDescent="0.2">
      <c r="A22" t="s">
        <v>137</v>
      </c>
      <c r="C22" s="63"/>
    </row>
    <row r="23" spans="1:4" x14ac:dyDescent="0.2">
      <c r="C23" s="63"/>
    </row>
    <row r="24" spans="1:4" x14ac:dyDescent="0.2">
      <c r="A24" t="s">
        <v>138</v>
      </c>
      <c r="C24" s="63">
        <v>2</v>
      </c>
    </row>
    <row r="25" spans="1:4" x14ac:dyDescent="0.2">
      <c r="A25" s="7" t="s">
        <v>139</v>
      </c>
      <c r="B25" s="64">
        <v>-45000</v>
      </c>
      <c r="C25" s="63">
        <v>3</v>
      </c>
      <c r="D25" s="7" t="s">
        <v>140</v>
      </c>
    </row>
    <row r="26" spans="1:4" x14ac:dyDescent="0.2">
      <c r="A26" s="7" t="s">
        <v>141</v>
      </c>
      <c r="C26" s="63"/>
    </row>
    <row r="27" spans="1:4" x14ac:dyDescent="0.2">
      <c r="A27" s="7"/>
      <c r="C27" s="63"/>
    </row>
    <row r="28" spans="1:4" x14ac:dyDescent="0.2">
      <c r="A28" s="7" t="s">
        <v>142</v>
      </c>
      <c r="B28">
        <v>180</v>
      </c>
      <c r="C28" s="63">
        <v>2</v>
      </c>
      <c r="D28" s="7" t="s">
        <v>143</v>
      </c>
    </row>
    <row r="29" spans="1:4" x14ac:dyDescent="0.2">
      <c r="A29" s="7" t="s">
        <v>144</v>
      </c>
      <c r="B29" s="2">
        <v>159</v>
      </c>
      <c r="C29" s="63">
        <v>2</v>
      </c>
      <c r="D29" s="7" t="s">
        <v>145</v>
      </c>
    </row>
    <row r="30" spans="1:4" x14ac:dyDescent="0.2">
      <c r="A30" s="7"/>
      <c r="B30" s="14"/>
      <c r="C30" s="63"/>
    </row>
    <row r="31" spans="1:4" x14ac:dyDescent="0.2">
      <c r="A31" t="s">
        <v>146</v>
      </c>
      <c r="B31" s="2">
        <v>546470</v>
      </c>
      <c r="C31" s="63"/>
    </row>
    <row r="32" spans="1:4" x14ac:dyDescent="0.2">
      <c r="C32" s="63"/>
    </row>
    <row r="33" spans="1:4" x14ac:dyDescent="0.2">
      <c r="A33" s="7" t="s">
        <v>147</v>
      </c>
      <c r="B33" s="64">
        <v>-20000</v>
      </c>
      <c r="C33" s="63">
        <v>2</v>
      </c>
      <c r="D33" s="7" t="s">
        <v>148</v>
      </c>
    </row>
    <row r="34" spans="1:4" x14ac:dyDescent="0.2">
      <c r="B34" s="14"/>
      <c r="C34" s="63"/>
    </row>
    <row r="35" spans="1:4" x14ac:dyDescent="0.2">
      <c r="C35" s="63"/>
    </row>
    <row r="36" spans="1:4" ht="13.5" thickBot="1" x14ac:dyDescent="0.25">
      <c r="A36" t="s">
        <v>149</v>
      </c>
      <c r="B36" s="22">
        <v>526470</v>
      </c>
      <c r="C36" s="63"/>
    </row>
    <row r="37" spans="1:4" ht="13.5" thickTop="1" x14ac:dyDescent="0.2">
      <c r="C37" s="63"/>
    </row>
    <row r="38" spans="1:4" x14ac:dyDescent="0.2">
      <c r="C38" s="63"/>
    </row>
    <row r="39" spans="1:4" x14ac:dyDescent="0.2">
      <c r="A39" t="s">
        <v>150</v>
      </c>
      <c r="C39" s="63">
        <v>2</v>
      </c>
      <c r="D39" s="7" t="s">
        <v>151</v>
      </c>
    </row>
    <row r="40" spans="1:4" x14ac:dyDescent="0.2">
      <c r="A40" t="s">
        <v>152</v>
      </c>
      <c r="C40" s="63">
        <v>3</v>
      </c>
    </row>
    <row r="41" spans="1:4" x14ac:dyDescent="0.2">
      <c r="C41" s="63"/>
    </row>
    <row r="42" spans="1:4" x14ac:dyDescent="0.2">
      <c r="A42" t="s">
        <v>153</v>
      </c>
      <c r="C42" s="63"/>
    </row>
    <row r="43" spans="1:4" x14ac:dyDescent="0.2">
      <c r="A43" s="7" t="s">
        <v>154</v>
      </c>
      <c r="C43" s="63"/>
      <c r="D43" s="7" t="s">
        <v>155</v>
      </c>
    </row>
    <row r="44" spans="1:4" x14ac:dyDescent="0.2">
      <c r="A44" s="7" t="s">
        <v>156</v>
      </c>
      <c r="B44" s="64">
        <v>40000</v>
      </c>
      <c r="C44" s="63">
        <v>1.5</v>
      </c>
    </row>
    <row r="45" spans="1:4" x14ac:dyDescent="0.2">
      <c r="A45" s="2" t="s">
        <v>157</v>
      </c>
      <c r="B45" s="65">
        <v>81617.5</v>
      </c>
      <c r="C45" s="63">
        <v>1.5</v>
      </c>
    </row>
    <row r="46" spans="1:4" ht="13.5" thickBot="1" x14ac:dyDescent="0.25">
      <c r="A46" s="7" t="s">
        <v>158</v>
      </c>
      <c r="B46" s="66">
        <v>121617.5</v>
      </c>
      <c r="C46" s="63"/>
    </row>
    <row r="47" spans="1:4" ht="13.5" thickTop="1" x14ac:dyDescent="0.2">
      <c r="A47" s="2"/>
      <c r="B47" s="64"/>
      <c r="C47" s="67"/>
    </row>
    <row r="48" spans="1:4" ht="13.5" thickBot="1" x14ac:dyDescent="0.25">
      <c r="C48" s="68">
        <v>35</v>
      </c>
    </row>
    <row r="49" ht="13.5" thickTop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L31" sqref="L31"/>
    </sheetView>
  </sheetViews>
  <sheetFormatPr defaultRowHeight="12.75" x14ac:dyDescent="0.2"/>
  <cols>
    <col min="1" max="1" width="11.5703125" customWidth="1"/>
    <col min="2" max="2" width="19.7109375" customWidth="1"/>
    <col min="8" max="8" width="18.140625" customWidth="1"/>
    <col min="9" max="9" width="14.7109375" customWidth="1"/>
  </cols>
  <sheetData>
    <row r="1" spans="1:9" ht="15" x14ac:dyDescent="0.25">
      <c r="A1" s="39" t="s">
        <v>159</v>
      </c>
    </row>
    <row r="3" spans="1:9" ht="15" x14ac:dyDescent="0.25">
      <c r="A3" s="39" t="s">
        <v>160</v>
      </c>
      <c r="B3" s="70"/>
      <c r="C3" s="70"/>
      <c r="D3" s="70"/>
      <c r="E3" s="70"/>
      <c r="F3" s="70"/>
      <c r="G3" s="70"/>
      <c r="H3" s="70"/>
    </row>
    <row r="4" spans="1:9" ht="15" x14ac:dyDescent="0.25">
      <c r="A4" s="71"/>
      <c r="B4" s="72"/>
      <c r="C4" s="72"/>
      <c r="D4" s="70"/>
      <c r="E4" s="70"/>
      <c r="F4" s="70"/>
      <c r="G4" s="70"/>
      <c r="H4" s="70"/>
    </row>
    <row r="5" spans="1:9" ht="15" x14ac:dyDescent="0.25">
      <c r="A5" t="s">
        <v>161</v>
      </c>
      <c r="B5" s="70"/>
      <c r="C5" s="70"/>
      <c r="D5" s="70"/>
      <c r="E5" s="70"/>
      <c r="F5" s="70"/>
      <c r="G5" s="70"/>
      <c r="H5" s="70"/>
      <c r="I5" s="40" t="s">
        <v>70</v>
      </c>
    </row>
    <row r="6" spans="1:9" ht="15" x14ac:dyDescent="0.25">
      <c r="A6" s="70"/>
      <c r="B6" s="70"/>
      <c r="C6" s="70"/>
      <c r="D6" s="70"/>
      <c r="E6" s="70"/>
      <c r="F6" s="70"/>
      <c r="G6" s="70"/>
      <c r="H6" s="70"/>
      <c r="I6" s="39"/>
    </row>
    <row r="7" spans="1:9" ht="15" x14ac:dyDescent="0.25">
      <c r="A7" s="70"/>
      <c r="B7" s="39" t="s">
        <v>124</v>
      </c>
      <c r="C7" s="70"/>
      <c r="D7" s="70"/>
      <c r="E7" s="70"/>
      <c r="F7" s="70"/>
      <c r="G7" s="70"/>
      <c r="H7" s="73">
        <v>114000</v>
      </c>
      <c r="I7" s="39">
        <v>0.5</v>
      </c>
    </row>
    <row r="8" spans="1:9" ht="15" x14ac:dyDescent="0.25">
      <c r="A8" s="70"/>
      <c r="B8" s="70" t="s">
        <v>162</v>
      </c>
      <c r="C8" s="70"/>
      <c r="D8" s="70"/>
      <c r="E8" s="70"/>
      <c r="F8" s="70"/>
      <c r="G8" s="70"/>
      <c r="H8" s="70"/>
      <c r="I8" s="39"/>
    </row>
    <row r="9" spans="1:9" ht="15" x14ac:dyDescent="0.25">
      <c r="A9" s="72" t="s">
        <v>163</v>
      </c>
      <c r="B9" t="s">
        <v>164</v>
      </c>
      <c r="C9" s="70"/>
      <c r="D9" s="70"/>
      <c r="E9" s="70"/>
      <c r="F9" s="70"/>
      <c r="G9" s="70"/>
      <c r="H9" s="73"/>
      <c r="I9" s="39"/>
    </row>
    <row r="10" spans="1:9" ht="15" x14ac:dyDescent="0.25">
      <c r="A10" s="70"/>
      <c r="B10" t="s">
        <v>165</v>
      </c>
      <c r="C10" s="70"/>
      <c r="D10" s="70"/>
      <c r="E10" s="70"/>
      <c r="F10" s="70"/>
      <c r="G10" s="70"/>
      <c r="H10" s="73"/>
      <c r="I10" s="39"/>
    </row>
    <row r="11" spans="1:9" ht="15" x14ac:dyDescent="0.25">
      <c r="A11" s="70"/>
      <c r="B11" t="s">
        <v>212</v>
      </c>
      <c r="C11" s="70"/>
      <c r="D11" s="70"/>
      <c r="E11" s="70"/>
      <c r="F11" s="70"/>
      <c r="G11" s="70"/>
      <c r="H11" s="74"/>
      <c r="I11" s="39">
        <v>1</v>
      </c>
    </row>
    <row r="12" spans="1:9" ht="15" x14ac:dyDescent="0.25">
      <c r="A12" s="70"/>
      <c r="B12" t="s">
        <v>213</v>
      </c>
      <c r="C12" s="70"/>
      <c r="D12" s="70"/>
      <c r="E12" s="70"/>
      <c r="F12" s="70"/>
      <c r="G12" s="70"/>
      <c r="H12" s="73"/>
      <c r="I12" s="39">
        <v>1</v>
      </c>
    </row>
    <row r="13" spans="1:9" ht="15" x14ac:dyDescent="0.25">
      <c r="A13" s="70"/>
      <c r="B13" t="s">
        <v>166</v>
      </c>
      <c r="C13" s="70"/>
      <c r="D13" s="70"/>
      <c r="E13" s="70"/>
      <c r="F13" s="70"/>
      <c r="G13" s="70"/>
      <c r="H13" s="73"/>
      <c r="I13" s="39">
        <v>1</v>
      </c>
    </row>
    <row r="14" spans="1:9" ht="15" x14ac:dyDescent="0.25">
      <c r="A14" s="70"/>
      <c r="B14" s="51" t="s">
        <v>167</v>
      </c>
      <c r="C14" s="70"/>
      <c r="D14" s="70"/>
      <c r="E14" s="70"/>
      <c r="F14" s="70"/>
      <c r="G14" s="70"/>
      <c r="H14" s="73"/>
      <c r="I14" s="39"/>
    </row>
    <row r="15" spans="1:9" ht="15" x14ac:dyDescent="0.25">
      <c r="A15" s="70"/>
      <c r="B15" t="s">
        <v>168</v>
      </c>
      <c r="C15" s="70"/>
      <c r="D15" s="70"/>
      <c r="E15" s="70"/>
      <c r="F15" s="70"/>
      <c r="G15" s="75" t="s">
        <v>169</v>
      </c>
      <c r="H15" s="74">
        <v>5000</v>
      </c>
      <c r="I15" s="39">
        <v>1</v>
      </c>
    </row>
    <row r="16" spans="1:9" ht="15" x14ac:dyDescent="0.25">
      <c r="A16" s="70"/>
      <c r="C16" s="70"/>
      <c r="D16" s="70"/>
      <c r="E16" s="70"/>
      <c r="F16" s="70"/>
      <c r="G16" s="75"/>
      <c r="H16" s="76"/>
      <c r="I16" s="39"/>
    </row>
    <row r="17" spans="1:9" ht="15" x14ac:dyDescent="0.25">
      <c r="A17" s="70" t="s">
        <v>163</v>
      </c>
      <c r="B17" t="s">
        <v>170</v>
      </c>
      <c r="C17" s="70"/>
      <c r="D17" s="70"/>
      <c r="E17" s="70"/>
      <c r="F17" s="70"/>
      <c r="G17" s="70"/>
      <c r="H17" s="76"/>
      <c r="I17" s="39"/>
    </row>
    <row r="18" spans="1:9" ht="15" x14ac:dyDescent="0.25">
      <c r="A18" s="70"/>
      <c r="B18" t="s">
        <v>171</v>
      </c>
      <c r="C18" s="70"/>
      <c r="D18" s="70"/>
      <c r="E18" s="70"/>
      <c r="F18" s="70"/>
      <c r="G18" s="70"/>
      <c r="H18" s="76"/>
      <c r="I18" s="39">
        <v>1</v>
      </c>
    </row>
    <row r="19" spans="1:9" ht="15" x14ac:dyDescent="0.25">
      <c r="A19" s="70"/>
      <c r="B19" t="s">
        <v>172</v>
      </c>
      <c r="C19" s="70"/>
      <c r="D19" s="70"/>
      <c r="E19" s="70"/>
      <c r="F19" s="70"/>
      <c r="G19" s="73"/>
      <c r="H19" s="73">
        <v>3202</v>
      </c>
      <c r="I19" s="39">
        <v>1</v>
      </c>
    </row>
    <row r="20" spans="1:9" ht="15" x14ac:dyDescent="0.25">
      <c r="A20" s="70"/>
      <c r="C20" s="70"/>
      <c r="D20" s="70"/>
      <c r="E20" s="70"/>
      <c r="F20" s="70"/>
      <c r="G20" s="73"/>
      <c r="H20" s="73"/>
      <c r="I20" s="39"/>
    </row>
    <row r="21" spans="1:9" ht="15" x14ac:dyDescent="0.25">
      <c r="A21" s="70"/>
      <c r="B21" s="70" t="s">
        <v>173</v>
      </c>
      <c r="C21" s="70"/>
      <c r="D21" s="70"/>
      <c r="E21" s="70"/>
      <c r="F21" s="70"/>
      <c r="G21" s="77"/>
      <c r="H21" s="78">
        <f>H7+H15+H19</f>
        <v>122202</v>
      </c>
      <c r="I21" s="39"/>
    </row>
    <row r="22" spans="1:9" ht="15" x14ac:dyDescent="0.25">
      <c r="A22" s="70"/>
      <c r="B22" s="39" t="s">
        <v>174</v>
      </c>
      <c r="C22" s="70"/>
      <c r="D22" s="70"/>
      <c r="E22" s="70"/>
      <c r="F22" s="70"/>
      <c r="G22" s="70"/>
      <c r="H22" s="73">
        <v>-70500</v>
      </c>
      <c r="I22" s="39">
        <v>0.5</v>
      </c>
    </row>
    <row r="23" spans="1:9" ht="15" x14ac:dyDescent="0.25">
      <c r="A23" s="70"/>
      <c r="B23" s="70"/>
      <c r="C23" s="70"/>
      <c r="D23" s="70"/>
      <c r="E23" s="70"/>
      <c r="F23" s="70"/>
      <c r="G23" s="70"/>
      <c r="H23" s="78">
        <f>SUM(H21:H22)</f>
        <v>51702</v>
      </c>
      <c r="I23" s="39"/>
    </row>
    <row r="24" spans="1:9" ht="15" x14ac:dyDescent="0.25">
      <c r="A24" s="70"/>
      <c r="B24" s="70" t="s">
        <v>175</v>
      </c>
      <c r="C24" s="70"/>
      <c r="D24" s="70"/>
      <c r="E24" s="70"/>
      <c r="F24" s="70"/>
      <c r="G24" s="70"/>
      <c r="H24" s="79"/>
      <c r="I24" s="39">
        <v>1</v>
      </c>
    </row>
    <row r="25" spans="1:9" ht="15" x14ac:dyDescent="0.25">
      <c r="A25" s="70"/>
      <c r="B25" t="s">
        <v>176</v>
      </c>
      <c r="C25" s="70"/>
      <c r="D25" s="70"/>
      <c r="E25" s="70"/>
      <c r="F25" s="70"/>
      <c r="G25" s="70"/>
      <c r="H25" s="79">
        <v>4000</v>
      </c>
      <c r="I25" s="39">
        <v>2</v>
      </c>
    </row>
    <row r="26" spans="1:9" ht="15" x14ac:dyDescent="0.25">
      <c r="A26" s="70"/>
      <c r="B26" s="70"/>
      <c r="C26" s="70"/>
      <c r="D26" s="70"/>
      <c r="E26" s="70"/>
      <c r="F26" s="70"/>
      <c r="G26" s="70"/>
      <c r="H26" s="73"/>
      <c r="I26" s="39"/>
    </row>
    <row r="27" spans="1:9" ht="15" x14ac:dyDescent="0.25">
      <c r="A27" t="s">
        <v>177</v>
      </c>
      <c r="B27" s="70" t="s">
        <v>178</v>
      </c>
      <c r="C27" s="70"/>
      <c r="D27" s="70"/>
      <c r="E27" s="70"/>
      <c r="F27" s="70"/>
      <c r="G27" s="70"/>
      <c r="H27" s="73"/>
      <c r="I27" s="39">
        <v>1</v>
      </c>
    </row>
    <row r="28" spans="1:9" ht="15" x14ac:dyDescent="0.25">
      <c r="B28" s="70" t="s">
        <v>179</v>
      </c>
      <c r="C28" s="70"/>
      <c r="D28" s="70"/>
      <c r="E28" s="70"/>
      <c r="F28" s="70"/>
      <c r="G28" s="70"/>
      <c r="H28" s="73"/>
      <c r="I28" s="39"/>
    </row>
    <row r="29" spans="1:9" ht="15" x14ac:dyDescent="0.25">
      <c r="A29" s="70"/>
      <c r="B29" t="s">
        <v>180</v>
      </c>
      <c r="C29" s="70"/>
      <c r="D29" s="70"/>
      <c r="E29" s="70"/>
      <c r="F29" s="70"/>
      <c r="G29" s="70"/>
      <c r="H29" s="73">
        <v>6160</v>
      </c>
      <c r="I29" s="39">
        <v>2</v>
      </c>
    </row>
    <row r="30" spans="1:9" ht="15" x14ac:dyDescent="0.25">
      <c r="A30" s="70"/>
      <c r="B30" s="70"/>
      <c r="C30" s="70"/>
      <c r="D30" s="70"/>
      <c r="E30" s="70"/>
      <c r="F30" s="70"/>
      <c r="G30" s="70"/>
      <c r="H30" s="73"/>
      <c r="I30" s="39"/>
    </row>
    <row r="31" spans="1:9" ht="15" x14ac:dyDescent="0.25">
      <c r="A31" t="s">
        <v>177</v>
      </c>
      <c r="B31" s="70" t="s">
        <v>181</v>
      </c>
      <c r="C31" s="70"/>
      <c r="D31" s="70"/>
      <c r="E31" s="70"/>
      <c r="F31" s="70"/>
      <c r="G31" s="70"/>
      <c r="H31" s="73"/>
      <c r="I31" s="39"/>
    </row>
    <row r="32" spans="1:9" ht="15" x14ac:dyDescent="0.25">
      <c r="A32" s="70"/>
      <c r="B32" s="70" t="s">
        <v>182</v>
      </c>
      <c r="C32" s="70"/>
      <c r="D32" s="70"/>
      <c r="E32" s="70"/>
      <c r="F32" s="70"/>
      <c r="G32" s="70"/>
      <c r="H32" s="73"/>
      <c r="I32" s="39">
        <v>1</v>
      </c>
    </row>
    <row r="33" spans="1:9" ht="15" x14ac:dyDescent="0.25">
      <c r="A33" s="70"/>
      <c r="B33" s="70" t="s">
        <v>183</v>
      </c>
      <c r="C33" s="70"/>
      <c r="D33" s="70"/>
      <c r="E33" s="70"/>
      <c r="F33" s="70"/>
      <c r="G33" s="70"/>
      <c r="H33" s="73"/>
      <c r="I33" s="39">
        <v>1</v>
      </c>
    </row>
    <row r="34" spans="1:9" ht="15" x14ac:dyDescent="0.25">
      <c r="A34" s="70"/>
      <c r="B34" s="51" t="s">
        <v>184</v>
      </c>
      <c r="C34" s="70"/>
      <c r="D34" s="70"/>
      <c r="E34" s="70"/>
      <c r="F34" s="70"/>
      <c r="G34" s="70"/>
      <c r="H34" s="73"/>
      <c r="I34" s="39">
        <v>1</v>
      </c>
    </row>
    <row r="35" spans="1:9" ht="15" x14ac:dyDescent="0.25">
      <c r="A35" s="70"/>
      <c r="B35" s="51" t="s">
        <v>185</v>
      </c>
      <c r="C35" s="70"/>
      <c r="D35" s="70"/>
      <c r="E35" s="70"/>
      <c r="F35" s="70"/>
      <c r="G35" s="77"/>
      <c r="H35" s="73"/>
      <c r="I35" s="39">
        <v>2</v>
      </c>
    </row>
    <row r="36" spans="1:9" ht="15" x14ac:dyDescent="0.25">
      <c r="A36" s="70"/>
      <c r="B36" s="51" t="s">
        <v>186</v>
      </c>
      <c r="C36" s="70"/>
      <c r="D36" s="70"/>
      <c r="E36" s="70"/>
      <c r="F36" s="70"/>
      <c r="G36" s="70"/>
      <c r="H36" s="70"/>
      <c r="I36" s="39">
        <v>1</v>
      </c>
    </row>
    <row r="37" spans="1:9" ht="15" x14ac:dyDescent="0.25">
      <c r="A37" s="70"/>
      <c r="C37" s="70"/>
      <c r="D37" s="70"/>
      <c r="E37" s="70"/>
      <c r="F37" s="70"/>
      <c r="G37" s="70"/>
      <c r="H37" s="80"/>
      <c r="I37" s="39"/>
    </row>
    <row r="38" spans="1:9" ht="15" x14ac:dyDescent="0.25">
      <c r="A38" s="70"/>
      <c r="B38" t="s">
        <v>187</v>
      </c>
      <c r="C38" s="70"/>
      <c r="D38" s="70"/>
      <c r="E38" s="70"/>
      <c r="F38" s="70"/>
      <c r="G38" s="70"/>
      <c r="H38" s="80"/>
      <c r="I38" s="39"/>
    </row>
    <row r="39" spans="1:9" ht="15" x14ac:dyDescent="0.25">
      <c r="A39" s="70"/>
      <c r="B39" s="51" t="s">
        <v>188</v>
      </c>
      <c r="C39" s="70"/>
      <c r="D39" s="70"/>
      <c r="E39" s="70"/>
      <c r="F39" s="70"/>
      <c r="G39" s="70"/>
      <c r="H39" s="80"/>
      <c r="I39" s="39"/>
    </row>
    <row r="40" spans="1:9" ht="15" x14ac:dyDescent="0.25">
      <c r="A40" s="70"/>
      <c r="B40" s="51" t="s">
        <v>189</v>
      </c>
      <c r="C40" s="70"/>
      <c r="D40" s="70"/>
      <c r="E40" s="70"/>
      <c r="F40" s="70"/>
      <c r="G40" s="70"/>
      <c r="H40" s="81">
        <v>1480</v>
      </c>
      <c r="I40" s="39">
        <v>2</v>
      </c>
    </row>
    <row r="41" spans="1:9" ht="15" x14ac:dyDescent="0.25">
      <c r="A41" s="70"/>
      <c r="B41" s="70"/>
      <c r="C41" s="70"/>
      <c r="D41" s="70"/>
      <c r="E41" s="70"/>
      <c r="F41" s="70"/>
      <c r="G41" s="70"/>
      <c r="H41" s="70"/>
      <c r="I41" s="39"/>
    </row>
    <row r="42" spans="1:9" ht="15" x14ac:dyDescent="0.25">
      <c r="A42" s="70"/>
      <c r="B42" s="70" t="s">
        <v>190</v>
      </c>
      <c r="C42" s="70"/>
      <c r="D42" s="70"/>
      <c r="E42" s="70"/>
      <c r="F42" s="70"/>
      <c r="G42" s="70"/>
      <c r="H42" s="73"/>
      <c r="I42" s="39"/>
    </row>
    <row r="43" spans="1:9" ht="15" x14ac:dyDescent="0.25">
      <c r="A43" s="70"/>
      <c r="B43" s="70" t="s">
        <v>191</v>
      </c>
      <c r="C43" s="70"/>
      <c r="D43" s="70"/>
      <c r="E43" s="70"/>
      <c r="F43" s="70"/>
      <c r="G43" s="77"/>
      <c r="H43" s="73"/>
      <c r="I43" s="39">
        <v>1</v>
      </c>
    </row>
    <row r="44" spans="1:9" ht="15" x14ac:dyDescent="0.25">
      <c r="A44" s="70"/>
      <c r="B44" s="70" t="s">
        <v>192</v>
      </c>
      <c r="C44" s="70"/>
      <c r="D44" s="70"/>
      <c r="E44" s="70"/>
      <c r="F44" s="70"/>
      <c r="G44" s="70"/>
      <c r="H44" s="73">
        <v>-8960</v>
      </c>
      <c r="I44" s="39">
        <v>1</v>
      </c>
    </row>
    <row r="45" spans="1:9" ht="15" x14ac:dyDescent="0.25">
      <c r="A45" s="70"/>
      <c r="B45" s="70" t="s">
        <v>193</v>
      </c>
      <c r="C45" s="70"/>
      <c r="D45" s="70"/>
      <c r="E45" s="70"/>
      <c r="F45" s="70"/>
      <c r="G45" s="70"/>
      <c r="H45" s="73"/>
      <c r="I45" s="39">
        <v>1</v>
      </c>
    </row>
    <row r="46" spans="1:9" ht="15" x14ac:dyDescent="0.25">
      <c r="A46" s="70"/>
      <c r="B46" s="70" t="s">
        <v>194</v>
      </c>
      <c r="C46" s="70"/>
      <c r="D46" s="70"/>
      <c r="E46" s="70"/>
      <c r="F46" s="70"/>
      <c r="G46" s="70"/>
      <c r="H46" s="73">
        <v>4200</v>
      </c>
      <c r="I46" s="39">
        <v>1</v>
      </c>
    </row>
    <row r="47" spans="1:9" ht="15" x14ac:dyDescent="0.25">
      <c r="A47" s="70"/>
      <c r="B47" s="72"/>
      <c r="C47" s="70"/>
      <c r="D47" s="70"/>
      <c r="E47" s="70"/>
      <c r="F47" s="70"/>
      <c r="G47" s="70"/>
      <c r="H47" s="73"/>
      <c r="I47" s="39"/>
    </row>
    <row r="48" spans="1:9" ht="15" x14ac:dyDescent="0.25">
      <c r="A48" s="70"/>
      <c r="B48" s="70" t="s">
        <v>195</v>
      </c>
      <c r="C48" s="70"/>
      <c r="D48" s="70"/>
      <c r="E48" s="70"/>
      <c r="F48" s="70"/>
      <c r="G48" s="70"/>
      <c r="H48" s="82">
        <f>SUM(H23:H46)</f>
        <v>58582</v>
      </c>
      <c r="I48" s="39"/>
    </row>
    <row r="49" spans="1:9" ht="15" x14ac:dyDescent="0.25">
      <c r="A49" s="70"/>
      <c r="B49" s="70"/>
      <c r="C49" s="70"/>
      <c r="D49" s="70"/>
      <c r="E49" s="70"/>
      <c r="F49" s="70"/>
      <c r="G49" s="70"/>
      <c r="H49" s="83"/>
      <c r="I49" s="39"/>
    </row>
    <row r="50" spans="1:9" ht="15" x14ac:dyDescent="0.25">
      <c r="A50" s="70"/>
      <c r="B50" s="70"/>
      <c r="C50" s="70"/>
      <c r="D50" s="70"/>
      <c r="E50" s="70"/>
      <c r="F50" s="70"/>
      <c r="G50" s="70"/>
      <c r="H50" s="83"/>
      <c r="I50" s="39"/>
    </row>
    <row r="51" spans="1:9" ht="15" x14ac:dyDescent="0.25">
      <c r="A51" t="s">
        <v>196</v>
      </c>
      <c r="B51" t="s">
        <v>197</v>
      </c>
      <c r="C51" s="72"/>
      <c r="D51" s="72"/>
      <c r="E51" s="72"/>
      <c r="F51" s="72"/>
      <c r="G51" s="72"/>
      <c r="H51" s="84"/>
      <c r="I51" s="39">
        <v>1</v>
      </c>
    </row>
    <row r="52" spans="1:9" ht="15" x14ac:dyDescent="0.25">
      <c r="A52" s="70"/>
      <c r="B52" t="s">
        <v>198</v>
      </c>
      <c r="C52" s="72"/>
      <c r="D52" s="72"/>
      <c r="E52" s="72"/>
      <c r="F52" s="72"/>
      <c r="G52" s="85"/>
      <c r="H52" s="79"/>
      <c r="I52" s="39">
        <v>1</v>
      </c>
    </row>
    <row r="53" spans="1:9" ht="15" x14ac:dyDescent="0.25">
      <c r="A53" s="70"/>
      <c r="B53" t="s">
        <v>199</v>
      </c>
      <c r="C53" s="72"/>
      <c r="D53" s="72"/>
      <c r="E53" s="72"/>
      <c r="F53" s="72"/>
      <c r="G53" s="86">
        <f>H48*9.44%</f>
        <v>5530.1408000000001</v>
      </c>
      <c r="H53" s="79">
        <f>G53*-1</f>
        <v>-5530.1408000000001</v>
      </c>
      <c r="I53" s="39">
        <v>1</v>
      </c>
    </row>
    <row r="54" spans="1:9" ht="15" x14ac:dyDescent="0.25">
      <c r="A54" s="70"/>
      <c r="B54" t="s">
        <v>200</v>
      </c>
      <c r="C54" s="70"/>
      <c r="D54" s="70"/>
      <c r="E54" s="70"/>
      <c r="F54" s="70"/>
      <c r="G54" s="70"/>
      <c r="H54" s="73"/>
      <c r="I54" s="39">
        <v>1</v>
      </c>
    </row>
    <row r="55" spans="1:9" ht="15" x14ac:dyDescent="0.25">
      <c r="A55" s="70"/>
      <c r="B55" s="51" t="s">
        <v>201</v>
      </c>
      <c r="C55" s="70"/>
      <c r="D55" s="70"/>
      <c r="E55" s="70"/>
      <c r="F55" s="70"/>
      <c r="G55" s="70"/>
      <c r="H55" s="73">
        <v>7500</v>
      </c>
      <c r="I55" s="39">
        <v>1</v>
      </c>
    </row>
    <row r="56" spans="1:9" ht="15" x14ac:dyDescent="0.25">
      <c r="A56" s="70"/>
      <c r="B56" s="70" t="s">
        <v>202</v>
      </c>
      <c r="C56" s="70"/>
      <c r="D56" s="70"/>
      <c r="E56" s="70"/>
      <c r="F56" s="70"/>
      <c r="G56" s="70"/>
      <c r="H56" s="78">
        <f>SUM(H48:H55)</f>
        <v>60551.859199999999</v>
      </c>
      <c r="I56" s="39"/>
    </row>
    <row r="57" spans="1:9" ht="15" x14ac:dyDescent="0.25">
      <c r="A57" s="70"/>
      <c r="B57" s="70" t="s">
        <v>203</v>
      </c>
      <c r="C57" s="70"/>
      <c r="D57" s="70"/>
      <c r="E57" s="70"/>
      <c r="F57" s="70"/>
      <c r="G57" s="70"/>
      <c r="H57" s="79"/>
      <c r="I57" s="39">
        <v>1</v>
      </c>
    </row>
    <row r="58" spans="1:9" ht="15" x14ac:dyDescent="0.25">
      <c r="A58" s="70"/>
      <c r="B58" s="70" t="s">
        <v>204</v>
      </c>
      <c r="C58" s="70"/>
      <c r="D58" s="70"/>
      <c r="E58" s="70"/>
      <c r="F58" s="70"/>
      <c r="G58" s="70"/>
      <c r="H58" s="79">
        <v>-7280</v>
      </c>
      <c r="I58" s="39"/>
    </row>
    <row r="59" spans="1:9" ht="15" x14ac:dyDescent="0.25">
      <c r="A59" s="70"/>
      <c r="B59" s="70"/>
      <c r="C59" s="70"/>
      <c r="D59" s="70"/>
      <c r="E59" s="70"/>
      <c r="F59" s="70"/>
      <c r="G59" s="70"/>
      <c r="H59" s="78">
        <f>SUM(H56:H58)</f>
        <v>53271.859199999999</v>
      </c>
      <c r="I59" s="39"/>
    </row>
    <row r="60" spans="1:9" ht="15" x14ac:dyDescent="0.25">
      <c r="A60" s="70"/>
      <c r="B60" s="70" t="s">
        <v>205</v>
      </c>
      <c r="C60" s="70"/>
      <c r="D60" s="70"/>
      <c r="E60" s="70"/>
      <c r="F60" s="70"/>
      <c r="G60" s="70"/>
      <c r="H60" s="79"/>
      <c r="I60" s="39">
        <v>0.5</v>
      </c>
    </row>
    <row r="61" spans="1:9" ht="15" x14ac:dyDescent="0.25">
      <c r="A61" s="70"/>
      <c r="B61" s="70" t="s">
        <v>206</v>
      </c>
      <c r="C61" s="70"/>
      <c r="D61" s="70"/>
      <c r="E61" s="70"/>
      <c r="F61" s="70"/>
      <c r="G61" s="70"/>
      <c r="H61" s="79">
        <f>H56*-2%</f>
        <v>-1211.037184</v>
      </c>
      <c r="I61" s="39">
        <v>1</v>
      </c>
    </row>
    <row r="62" spans="1:9" ht="15" x14ac:dyDescent="0.25">
      <c r="A62" s="70"/>
      <c r="B62" s="70"/>
      <c r="C62" s="70"/>
      <c r="D62" s="70"/>
      <c r="E62" s="70"/>
      <c r="F62" s="70"/>
      <c r="G62" s="70"/>
      <c r="H62" s="78">
        <f>SUM(H59:H61)</f>
        <v>52060.822015999998</v>
      </c>
      <c r="I62" s="39"/>
    </row>
    <row r="63" spans="1:9" ht="15" x14ac:dyDescent="0.25">
      <c r="A63" s="70"/>
      <c r="B63" s="70" t="s">
        <v>207</v>
      </c>
      <c r="C63" s="70"/>
      <c r="D63" s="70"/>
      <c r="E63" s="70"/>
      <c r="F63" s="70"/>
      <c r="G63" s="70"/>
      <c r="H63" s="79"/>
      <c r="I63" s="39">
        <v>0.5</v>
      </c>
    </row>
    <row r="64" spans="1:9" ht="15" x14ac:dyDescent="0.25">
      <c r="A64" s="70"/>
      <c r="C64" s="70"/>
      <c r="D64" s="87">
        <v>0.14000000000000001</v>
      </c>
      <c r="E64" s="73">
        <f>H62</f>
        <v>52060.822015999998</v>
      </c>
      <c r="F64" s="70"/>
      <c r="G64" s="70"/>
      <c r="H64" s="79">
        <f>E64*-D64</f>
        <v>-7288.5150822400001</v>
      </c>
      <c r="I64" s="39">
        <v>1</v>
      </c>
    </row>
    <row r="65" spans="1:9" ht="15" x14ac:dyDescent="0.25">
      <c r="A65" s="70"/>
      <c r="B65" s="70" t="s">
        <v>208</v>
      </c>
      <c r="C65" s="70"/>
      <c r="D65" s="70"/>
      <c r="E65" s="70"/>
      <c r="F65" s="70"/>
      <c r="G65" s="70"/>
      <c r="H65" s="78">
        <f>SUM(H62:H64)</f>
        <v>44772.306933759995</v>
      </c>
      <c r="I65" s="39"/>
    </row>
    <row r="66" spans="1:9" ht="15" x14ac:dyDescent="0.25">
      <c r="A66" s="70"/>
      <c r="B66" s="70"/>
      <c r="C66" s="70"/>
      <c r="D66" s="70"/>
      <c r="E66" s="70"/>
      <c r="F66" s="70"/>
      <c r="G66" s="70"/>
      <c r="H66" s="79"/>
      <c r="I66" s="39"/>
    </row>
    <row r="67" spans="1:9" ht="15" x14ac:dyDescent="0.25">
      <c r="B67" s="70" t="s">
        <v>209</v>
      </c>
      <c r="H67" s="69">
        <v>-7500</v>
      </c>
      <c r="I67" s="39">
        <v>1</v>
      </c>
    </row>
    <row r="68" spans="1:9" ht="15.75" thickBot="1" x14ac:dyDescent="0.3">
      <c r="B68" s="70" t="s">
        <v>210</v>
      </c>
      <c r="H68" s="88">
        <f>SUM(H65:H67)</f>
        <v>37272.306933759995</v>
      </c>
      <c r="I68" s="41"/>
    </row>
    <row r="69" spans="1:9" ht="15.75" thickTop="1" x14ac:dyDescent="0.25">
      <c r="I69" s="39"/>
    </row>
    <row r="70" spans="1:9" ht="15.75" thickBot="1" x14ac:dyDescent="0.3">
      <c r="I70" s="42">
        <f>SUM(I6:I67)</f>
        <v>35</v>
      </c>
    </row>
    <row r="71" spans="1:9" ht="13.5" thickTop="1" x14ac:dyDescent="0.2"/>
    <row r="72" spans="1:9" x14ac:dyDescent="0.2">
      <c r="B7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IB algemeen</vt:lpstr>
      <vt:lpstr>uitwerking LB </vt:lpstr>
      <vt:lpstr>uitwerking OB</vt:lpstr>
      <vt:lpstr>uitwerking VPB</vt:lpstr>
      <vt:lpstr>uitwerking WUO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</dc:creator>
  <cp:lastModifiedBy>Saskia Mens</cp:lastModifiedBy>
  <cp:lastPrinted>2008-12-09T15:37:35Z</cp:lastPrinted>
  <dcterms:created xsi:type="dcterms:W3CDTF">2007-03-18T17:09:00Z</dcterms:created>
  <dcterms:modified xsi:type="dcterms:W3CDTF">2019-11-25T15:14:01Z</dcterms:modified>
</cp:coreProperties>
</file>